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sescooprs-my.sharepoint.com/personal/rafaela-comerlato_sescooprs_coop_br/Documents/CURSOS E APRESENTAÇÕES/CURSO AGENTES/APOSTILA DESBRAVANDO O GDH/"/>
    </mc:Choice>
  </mc:AlternateContent>
  <xr:revisionPtr revIDLastSave="8" documentId="13_ncr:1_{8921B033-60C3-4DDC-9FAA-F80F7BB361B3}" xr6:coauthVersionLast="47" xr6:coauthVersionMax="47" xr10:uidLastSave="{DBED4D4B-8094-4EB9-A19E-DB7958672B4A}"/>
  <bookViews>
    <workbookView xWindow="-120" yWindow="-120" windowWidth="29040" windowHeight="15840" xr2:uid="{00000000-000D-0000-FFFF-FFFF00000000}"/>
  </bookViews>
  <sheets>
    <sheet name="OBJ EST" sheetId="6" r:id="rId1"/>
    <sheet name="Apoio Cálculo" sheetId="26" r:id="rId2"/>
    <sheet name="Exemplo" sheetId="16" r:id="rId3"/>
    <sheet name="Criar Título1" sheetId="17" r:id="rId4"/>
    <sheet name="Criar Título2" sheetId="22" r:id="rId5"/>
    <sheet name="Criar Título3" sheetId="23" r:id="rId6"/>
    <sheet name="Criar Título4" sheetId="24" r:id="rId7"/>
    <sheet name="Criar Título5" sheetId="25" r:id="rId8"/>
    <sheet name="Criar Título6 (desprotegida)" sheetId="15" r:id="rId9"/>
  </sheets>
  <externalReferences>
    <externalReference r:id="rId10"/>
  </externalReferences>
  <definedNames>
    <definedName name="apoio_sescoop_curso">'Apoio Cálculo'!$F$3</definedName>
    <definedName name="apoio_sescoop_palestra">'Apoio Cálculo'!$F$6</definedName>
    <definedName name="indice_adicional">'Apoio Cálculo'!$G$27</definedName>
    <definedName name="vlr_curso">'Apoio Cálculo'!$F$25</definedName>
    <definedName name="vlr_manual">'Apoio Cálculo'!$G$33</definedName>
    <definedName name="vlr_palestra">'Apoio Cálculo'!$H$25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2" i="26" l="1"/>
  <c r="R40" i="26"/>
  <c r="R38" i="26"/>
  <c r="F9" i="26"/>
  <c r="F6" i="26"/>
  <c r="J40" i="26" s="1"/>
  <c r="J44" i="26" s="1"/>
  <c r="F3" i="26"/>
  <c r="I4" i="26" s="1"/>
  <c r="G38" i="26" l="1"/>
  <c r="G42" i="26" l="1"/>
  <c r="F14" i="26" s="1"/>
  <c r="E14" i="26"/>
  <c r="P38" i="26"/>
  <c r="B29" i="15"/>
  <c r="B28" i="25"/>
  <c r="L22" i="25"/>
  <c r="C22" i="25"/>
  <c r="B27" i="25" s="1"/>
  <c r="S20" i="25"/>
  <c r="Q20" i="25"/>
  <c r="P20" i="25"/>
  <c r="O20" i="25"/>
  <c r="N20" i="25"/>
  <c r="R20" i="25" s="1"/>
  <c r="J20" i="25"/>
  <c r="H20" i="25"/>
  <c r="G20" i="25"/>
  <c r="E20" i="25"/>
  <c r="K20" i="25" s="1"/>
  <c r="S19" i="25"/>
  <c r="Q19" i="25"/>
  <c r="O19" i="25"/>
  <c r="N19" i="25"/>
  <c r="R19" i="25" s="1"/>
  <c r="J19" i="25"/>
  <c r="H19" i="25"/>
  <c r="G19" i="25"/>
  <c r="E19" i="25"/>
  <c r="K19" i="25" s="1"/>
  <c r="S18" i="25"/>
  <c r="Q18" i="25"/>
  <c r="O18" i="25"/>
  <c r="N18" i="25"/>
  <c r="P18" i="25" s="1"/>
  <c r="J18" i="25"/>
  <c r="H18" i="25"/>
  <c r="G18" i="25"/>
  <c r="E18" i="25"/>
  <c r="K18" i="25" s="1"/>
  <c r="S17" i="25"/>
  <c r="Q17" i="25"/>
  <c r="P17" i="25"/>
  <c r="O17" i="25"/>
  <c r="N17" i="25"/>
  <c r="R17" i="25" s="1"/>
  <c r="J17" i="25"/>
  <c r="H17" i="25"/>
  <c r="G17" i="25"/>
  <c r="E17" i="25"/>
  <c r="K17" i="25" s="1"/>
  <c r="S16" i="25"/>
  <c r="Q16" i="25"/>
  <c r="P16" i="25"/>
  <c r="O16" i="25"/>
  <c r="N16" i="25"/>
  <c r="R16" i="25" s="1"/>
  <c r="J16" i="25"/>
  <c r="H16" i="25"/>
  <c r="G16" i="25"/>
  <c r="E16" i="25"/>
  <c r="K16" i="25" s="1"/>
  <c r="S15" i="25"/>
  <c r="Q15" i="25"/>
  <c r="O15" i="25"/>
  <c r="N15" i="25"/>
  <c r="R15" i="25" s="1"/>
  <c r="J15" i="25"/>
  <c r="H15" i="25"/>
  <c r="G15" i="25"/>
  <c r="E15" i="25"/>
  <c r="K15" i="25" s="1"/>
  <c r="S14" i="25"/>
  <c r="Q14" i="25"/>
  <c r="O14" i="25"/>
  <c r="N14" i="25"/>
  <c r="P14" i="25" s="1"/>
  <c r="J14" i="25"/>
  <c r="H14" i="25"/>
  <c r="G14" i="25"/>
  <c r="E14" i="25"/>
  <c r="K14" i="25" s="1"/>
  <c r="S13" i="25"/>
  <c r="Q13" i="25"/>
  <c r="P13" i="25"/>
  <c r="O13" i="25"/>
  <c r="N13" i="25"/>
  <c r="R13" i="25" s="1"/>
  <c r="J13" i="25"/>
  <c r="H13" i="25"/>
  <c r="G13" i="25"/>
  <c r="E13" i="25"/>
  <c r="K13" i="25" s="1"/>
  <c r="S12" i="25"/>
  <c r="Q12" i="25"/>
  <c r="P12" i="25"/>
  <c r="O12" i="25"/>
  <c r="N12" i="25"/>
  <c r="R12" i="25" s="1"/>
  <c r="J12" i="25"/>
  <c r="H12" i="25"/>
  <c r="G12" i="25"/>
  <c r="E12" i="25"/>
  <c r="K12" i="25" s="1"/>
  <c r="S11" i="25"/>
  <c r="Q11" i="25"/>
  <c r="O11" i="25"/>
  <c r="N11" i="25"/>
  <c r="R11" i="25" s="1"/>
  <c r="J11" i="25"/>
  <c r="H11" i="25"/>
  <c r="G11" i="25"/>
  <c r="E11" i="25"/>
  <c r="K11" i="25" s="1"/>
  <c r="S10" i="25"/>
  <c r="Q10" i="25"/>
  <c r="O10" i="25"/>
  <c r="N10" i="25"/>
  <c r="P10" i="25" s="1"/>
  <c r="J10" i="25"/>
  <c r="H10" i="25"/>
  <c r="G10" i="25"/>
  <c r="E10" i="25"/>
  <c r="K10" i="25" s="1"/>
  <c r="S9" i="25"/>
  <c r="Q9" i="25"/>
  <c r="P9" i="25"/>
  <c r="O9" i="25"/>
  <c r="N9" i="25"/>
  <c r="R9" i="25" s="1"/>
  <c r="J9" i="25"/>
  <c r="H9" i="25"/>
  <c r="G9" i="25"/>
  <c r="E9" i="25"/>
  <c r="K9" i="25" s="1"/>
  <c r="S8" i="25"/>
  <c r="Q8" i="25"/>
  <c r="P8" i="25"/>
  <c r="O8" i="25"/>
  <c r="N8" i="25"/>
  <c r="R8" i="25" s="1"/>
  <c r="J8" i="25"/>
  <c r="H8" i="25"/>
  <c r="G8" i="25"/>
  <c r="E8" i="25"/>
  <c r="K8" i="25" s="1"/>
  <c r="S7" i="25"/>
  <c r="Q7" i="25"/>
  <c r="O7" i="25"/>
  <c r="N7" i="25"/>
  <c r="P7" i="25" s="1"/>
  <c r="J7" i="25"/>
  <c r="H7" i="25"/>
  <c r="G7" i="25"/>
  <c r="E7" i="25"/>
  <c r="K7" i="25" s="1"/>
  <c r="O6" i="25"/>
  <c r="J6" i="25"/>
  <c r="H6" i="25"/>
  <c r="H22" i="25" s="1"/>
  <c r="G6" i="25"/>
  <c r="E6" i="25"/>
  <c r="K6" i="25" s="1"/>
  <c r="B28" i="24"/>
  <c r="L22" i="24"/>
  <c r="C22" i="24"/>
  <c r="B27" i="24" s="1"/>
  <c r="S20" i="24"/>
  <c r="Q20" i="24"/>
  <c r="O20" i="24"/>
  <c r="N20" i="24"/>
  <c r="R20" i="24" s="1"/>
  <c r="J20" i="24"/>
  <c r="H20" i="24"/>
  <c r="G20" i="24"/>
  <c r="E20" i="24"/>
  <c r="K20" i="24" s="1"/>
  <c r="S19" i="24"/>
  <c r="Q19" i="24"/>
  <c r="P19" i="24"/>
  <c r="O19" i="24"/>
  <c r="N19" i="24"/>
  <c r="R19" i="24" s="1"/>
  <c r="J19" i="24"/>
  <c r="H19" i="24"/>
  <c r="G19" i="24"/>
  <c r="E19" i="24"/>
  <c r="K19" i="24" s="1"/>
  <c r="S18" i="24"/>
  <c r="Q18" i="24"/>
  <c r="P18" i="24"/>
  <c r="O18" i="24"/>
  <c r="N18" i="24"/>
  <c r="R18" i="24" s="1"/>
  <c r="J18" i="24"/>
  <c r="H18" i="24"/>
  <c r="G18" i="24"/>
  <c r="E18" i="24"/>
  <c r="K18" i="24" s="1"/>
  <c r="S17" i="24"/>
  <c r="Q17" i="24"/>
  <c r="O17" i="24"/>
  <c r="N17" i="24"/>
  <c r="R17" i="24" s="1"/>
  <c r="J17" i="24"/>
  <c r="H17" i="24"/>
  <c r="G17" i="24"/>
  <c r="E17" i="24"/>
  <c r="K17" i="24" s="1"/>
  <c r="S16" i="24"/>
  <c r="Q16" i="24"/>
  <c r="O16" i="24"/>
  <c r="N16" i="24"/>
  <c r="R16" i="24" s="1"/>
  <c r="J16" i="24"/>
  <c r="H16" i="24"/>
  <c r="G16" i="24"/>
  <c r="E16" i="24"/>
  <c r="K16" i="24" s="1"/>
  <c r="S15" i="24"/>
  <c r="Q15" i="24"/>
  <c r="P15" i="24"/>
  <c r="O15" i="24"/>
  <c r="N15" i="24"/>
  <c r="R15" i="24" s="1"/>
  <c r="J15" i="24"/>
  <c r="H15" i="24"/>
  <c r="G15" i="24"/>
  <c r="E15" i="24"/>
  <c r="K15" i="24" s="1"/>
  <c r="S14" i="24"/>
  <c r="Q14" i="24"/>
  <c r="P14" i="24"/>
  <c r="O14" i="24"/>
  <c r="N14" i="24"/>
  <c r="R14" i="24" s="1"/>
  <c r="J14" i="24"/>
  <c r="H14" i="24"/>
  <c r="G14" i="24"/>
  <c r="E14" i="24"/>
  <c r="K14" i="24" s="1"/>
  <c r="S13" i="24"/>
  <c r="Q13" i="24"/>
  <c r="O13" i="24"/>
  <c r="N13" i="24"/>
  <c r="R13" i="24" s="1"/>
  <c r="J13" i="24"/>
  <c r="H13" i="24"/>
  <c r="G13" i="24"/>
  <c r="E13" i="24"/>
  <c r="K13" i="24" s="1"/>
  <c r="S12" i="24"/>
  <c r="Q12" i="24"/>
  <c r="O12" i="24"/>
  <c r="N12" i="24"/>
  <c r="R12" i="24" s="1"/>
  <c r="J12" i="24"/>
  <c r="H12" i="24"/>
  <c r="G12" i="24"/>
  <c r="E12" i="24"/>
  <c r="K12" i="24" s="1"/>
  <c r="S11" i="24"/>
  <c r="Q11" i="24"/>
  <c r="P11" i="24"/>
  <c r="O11" i="24"/>
  <c r="N11" i="24"/>
  <c r="R11" i="24" s="1"/>
  <c r="J11" i="24"/>
  <c r="H11" i="24"/>
  <c r="G11" i="24"/>
  <c r="E11" i="24"/>
  <c r="K11" i="24" s="1"/>
  <c r="S10" i="24"/>
  <c r="Q10" i="24"/>
  <c r="P10" i="24"/>
  <c r="O10" i="24"/>
  <c r="N10" i="24"/>
  <c r="R10" i="24" s="1"/>
  <c r="J10" i="24"/>
  <c r="H10" i="24"/>
  <c r="G10" i="24"/>
  <c r="E10" i="24"/>
  <c r="K10" i="24" s="1"/>
  <c r="S9" i="24"/>
  <c r="Q9" i="24"/>
  <c r="O9" i="24"/>
  <c r="N9" i="24"/>
  <c r="R9" i="24" s="1"/>
  <c r="J9" i="24"/>
  <c r="H9" i="24"/>
  <c r="G9" i="24"/>
  <c r="E9" i="24"/>
  <c r="K9" i="24" s="1"/>
  <c r="S8" i="24"/>
  <c r="Q8" i="24"/>
  <c r="O8" i="24"/>
  <c r="N8" i="24"/>
  <c r="P8" i="24" s="1"/>
  <c r="K8" i="24"/>
  <c r="J8" i="24"/>
  <c r="H8" i="24"/>
  <c r="G8" i="24"/>
  <c r="E8" i="24"/>
  <c r="S7" i="24"/>
  <c r="Q7" i="24"/>
  <c r="P7" i="24"/>
  <c r="O7" i="24"/>
  <c r="N7" i="24"/>
  <c r="R7" i="24" s="1"/>
  <c r="J7" i="24"/>
  <c r="H7" i="24"/>
  <c r="G7" i="24"/>
  <c r="E7" i="24"/>
  <c r="K7" i="24" s="1"/>
  <c r="O6" i="24"/>
  <c r="J6" i="24"/>
  <c r="J22" i="24" s="1"/>
  <c r="H6" i="24"/>
  <c r="H22" i="24" s="1"/>
  <c r="G6" i="24"/>
  <c r="E6" i="24"/>
  <c r="E22" i="24" s="1"/>
  <c r="B28" i="23"/>
  <c r="L22" i="23"/>
  <c r="C22" i="23"/>
  <c r="B27" i="23" s="1"/>
  <c r="B29" i="23" s="1"/>
  <c r="S20" i="23"/>
  <c r="Q20" i="23"/>
  <c r="O20" i="23"/>
  <c r="N20" i="23"/>
  <c r="R20" i="23" s="1"/>
  <c r="J20" i="23"/>
  <c r="H20" i="23"/>
  <c r="G20" i="23"/>
  <c r="E20" i="23"/>
  <c r="K20" i="23" s="1"/>
  <c r="S19" i="23"/>
  <c r="Q19" i="23"/>
  <c r="O19" i="23"/>
  <c r="N19" i="23"/>
  <c r="P19" i="23" s="1"/>
  <c r="J19" i="23"/>
  <c r="H19" i="23"/>
  <c r="G19" i="23"/>
  <c r="E19" i="23"/>
  <c r="K19" i="23" s="1"/>
  <c r="S18" i="23"/>
  <c r="Q18" i="23"/>
  <c r="P18" i="23"/>
  <c r="O18" i="23"/>
  <c r="N18" i="23"/>
  <c r="R18" i="23" s="1"/>
  <c r="J18" i="23"/>
  <c r="H18" i="23"/>
  <c r="G18" i="23"/>
  <c r="E18" i="23"/>
  <c r="K18" i="23" s="1"/>
  <c r="S17" i="23"/>
  <c r="Q17" i="23"/>
  <c r="P17" i="23"/>
  <c r="O17" i="23"/>
  <c r="N17" i="23"/>
  <c r="R17" i="23" s="1"/>
  <c r="J17" i="23"/>
  <c r="H17" i="23"/>
  <c r="G17" i="23"/>
  <c r="E17" i="23"/>
  <c r="K17" i="23" s="1"/>
  <c r="S16" i="23"/>
  <c r="Q16" i="23"/>
  <c r="O16" i="23"/>
  <c r="N16" i="23"/>
  <c r="R16" i="23" s="1"/>
  <c r="J16" i="23"/>
  <c r="H16" i="23"/>
  <c r="G16" i="23"/>
  <c r="E16" i="23"/>
  <c r="K16" i="23" s="1"/>
  <c r="S15" i="23"/>
  <c r="Q15" i="23"/>
  <c r="O15" i="23"/>
  <c r="N15" i="23"/>
  <c r="P15" i="23" s="1"/>
  <c r="J15" i="23"/>
  <c r="H15" i="23"/>
  <c r="G15" i="23"/>
  <c r="E15" i="23"/>
  <c r="K15" i="23" s="1"/>
  <c r="S14" i="23"/>
  <c r="Q14" i="23"/>
  <c r="P14" i="23"/>
  <c r="O14" i="23"/>
  <c r="N14" i="23"/>
  <c r="R14" i="23" s="1"/>
  <c r="J14" i="23"/>
  <c r="H14" i="23"/>
  <c r="G14" i="23"/>
  <c r="E14" i="23"/>
  <c r="K14" i="23" s="1"/>
  <c r="S13" i="23"/>
  <c r="Q13" i="23"/>
  <c r="P13" i="23"/>
  <c r="O13" i="23"/>
  <c r="N13" i="23"/>
  <c r="R13" i="23" s="1"/>
  <c r="J13" i="23"/>
  <c r="H13" i="23"/>
  <c r="G13" i="23"/>
  <c r="E13" i="23"/>
  <c r="K13" i="23" s="1"/>
  <c r="S12" i="23"/>
  <c r="Q12" i="23"/>
  <c r="O12" i="23"/>
  <c r="N12" i="23"/>
  <c r="R12" i="23" s="1"/>
  <c r="J12" i="23"/>
  <c r="H12" i="23"/>
  <c r="G12" i="23"/>
  <c r="E12" i="23"/>
  <c r="K12" i="23" s="1"/>
  <c r="S11" i="23"/>
  <c r="Q11" i="23"/>
  <c r="O11" i="23"/>
  <c r="N11" i="23"/>
  <c r="R11" i="23" s="1"/>
  <c r="J11" i="23"/>
  <c r="H11" i="23"/>
  <c r="G11" i="23"/>
  <c r="E11" i="23"/>
  <c r="K11" i="23" s="1"/>
  <c r="S10" i="23"/>
  <c r="Q10" i="23"/>
  <c r="P10" i="23"/>
  <c r="O10" i="23"/>
  <c r="N10" i="23"/>
  <c r="R10" i="23" s="1"/>
  <c r="J10" i="23"/>
  <c r="H10" i="23"/>
  <c r="G10" i="23"/>
  <c r="E10" i="23"/>
  <c r="K10" i="23" s="1"/>
  <c r="S9" i="23"/>
  <c r="Q9" i="23"/>
  <c r="P9" i="23"/>
  <c r="O9" i="23"/>
  <c r="N9" i="23"/>
  <c r="R9" i="23" s="1"/>
  <c r="J9" i="23"/>
  <c r="H9" i="23"/>
  <c r="G9" i="23"/>
  <c r="E9" i="23"/>
  <c r="K9" i="23" s="1"/>
  <c r="S8" i="23"/>
  <c r="Q8" i="23"/>
  <c r="O8" i="23"/>
  <c r="N8" i="23"/>
  <c r="R8" i="23" s="1"/>
  <c r="J8" i="23"/>
  <c r="H8" i="23"/>
  <c r="G8" i="23"/>
  <c r="E8" i="23"/>
  <c r="K8" i="23" s="1"/>
  <c r="S7" i="23"/>
  <c r="Q7" i="23"/>
  <c r="O7" i="23"/>
  <c r="N7" i="23"/>
  <c r="P7" i="23" s="1"/>
  <c r="J7" i="23"/>
  <c r="H7" i="23"/>
  <c r="G7" i="23"/>
  <c r="E7" i="23"/>
  <c r="K7" i="23" s="1"/>
  <c r="O6" i="23"/>
  <c r="J6" i="23"/>
  <c r="H6" i="23"/>
  <c r="H22" i="23" s="1"/>
  <c r="G6" i="23"/>
  <c r="E6" i="23"/>
  <c r="E22" i="23" s="1"/>
  <c r="B28" i="22"/>
  <c r="L22" i="22"/>
  <c r="C22" i="22"/>
  <c r="B27" i="22" s="1"/>
  <c r="B29" i="22" s="1"/>
  <c r="S20" i="22"/>
  <c r="Q20" i="22"/>
  <c r="O20" i="22"/>
  <c r="N20" i="22"/>
  <c r="R20" i="22" s="1"/>
  <c r="J20" i="22"/>
  <c r="H20" i="22"/>
  <c r="G20" i="22"/>
  <c r="E20" i="22"/>
  <c r="K20" i="22" s="1"/>
  <c r="S19" i="22"/>
  <c r="Q19" i="22"/>
  <c r="O19" i="22"/>
  <c r="N19" i="22"/>
  <c r="P19" i="22" s="1"/>
  <c r="J19" i="22"/>
  <c r="H19" i="22"/>
  <c r="G19" i="22"/>
  <c r="E19" i="22"/>
  <c r="K19" i="22" s="1"/>
  <c r="S18" i="22"/>
  <c r="Q18" i="22"/>
  <c r="P18" i="22"/>
  <c r="O18" i="22"/>
  <c r="N18" i="22"/>
  <c r="R18" i="22" s="1"/>
  <c r="J18" i="22"/>
  <c r="H18" i="22"/>
  <c r="G18" i="22"/>
  <c r="E18" i="22"/>
  <c r="K18" i="22" s="1"/>
  <c r="S17" i="22"/>
  <c r="Q17" i="22"/>
  <c r="P17" i="22"/>
  <c r="O17" i="22"/>
  <c r="N17" i="22"/>
  <c r="R17" i="22" s="1"/>
  <c r="J17" i="22"/>
  <c r="H17" i="22"/>
  <c r="G17" i="22"/>
  <c r="E17" i="22"/>
  <c r="K17" i="22" s="1"/>
  <c r="S16" i="22"/>
  <c r="Q16" i="22"/>
  <c r="O16" i="22"/>
  <c r="N16" i="22"/>
  <c r="R16" i="22" s="1"/>
  <c r="J16" i="22"/>
  <c r="H16" i="22"/>
  <c r="G16" i="22"/>
  <c r="E16" i="22"/>
  <c r="K16" i="22" s="1"/>
  <c r="S15" i="22"/>
  <c r="Q15" i="22"/>
  <c r="O15" i="22"/>
  <c r="N15" i="22"/>
  <c r="P15" i="22" s="1"/>
  <c r="J15" i="22"/>
  <c r="H15" i="22"/>
  <c r="G15" i="22"/>
  <c r="E15" i="22"/>
  <c r="K15" i="22" s="1"/>
  <c r="S14" i="22"/>
  <c r="Q14" i="22"/>
  <c r="P14" i="22"/>
  <c r="O14" i="22"/>
  <c r="N14" i="22"/>
  <c r="R14" i="22" s="1"/>
  <c r="J14" i="22"/>
  <c r="H14" i="22"/>
  <c r="G14" i="22"/>
  <c r="E14" i="22"/>
  <c r="K14" i="22" s="1"/>
  <c r="S13" i="22"/>
  <c r="Q13" i="22"/>
  <c r="P13" i="22"/>
  <c r="O13" i="22"/>
  <c r="N13" i="22"/>
  <c r="R13" i="22" s="1"/>
  <c r="J13" i="22"/>
  <c r="H13" i="22"/>
  <c r="G13" i="22"/>
  <c r="E13" i="22"/>
  <c r="K13" i="22" s="1"/>
  <c r="S12" i="22"/>
  <c r="Q12" i="22"/>
  <c r="O12" i="22"/>
  <c r="N12" i="22"/>
  <c r="R12" i="22" s="1"/>
  <c r="J12" i="22"/>
  <c r="H12" i="22"/>
  <c r="G12" i="22"/>
  <c r="E12" i="22"/>
  <c r="K12" i="22" s="1"/>
  <c r="S11" i="22"/>
  <c r="Q11" i="22"/>
  <c r="O11" i="22"/>
  <c r="N11" i="22"/>
  <c r="P11" i="22" s="1"/>
  <c r="J11" i="22"/>
  <c r="H11" i="22"/>
  <c r="G11" i="22"/>
  <c r="E11" i="22"/>
  <c r="K11" i="22" s="1"/>
  <c r="S10" i="22"/>
  <c r="Q10" i="22"/>
  <c r="P10" i="22"/>
  <c r="O10" i="22"/>
  <c r="N10" i="22"/>
  <c r="R10" i="22" s="1"/>
  <c r="J10" i="22"/>
  <c r="H10" i="22"/>
  <c r="G10" i="22"/>
  <c r="E10" i="22"/>
  <c r="K10" i="22" s="1"/>
  <c r="S9" i="22"/>
  <c r="Q9" i="22"/>
  <c r="P9" i="22"/>
  <c r="O9" i="22"/>
  <c r="N9" i="22"/>
  <c r="R9" i="22" s="1"/>
  <c r="J9" i="22"/>
  <c r="H9" i="22"/>
  <c r="H22" i="22" s="1"/>
  <c r="G9" i="22"/>
  <c r="E9" i="22"/>
  <c r="K9" i="22" s="1"/>
  <c r="S8" i="22"/>
  <c r="Q8" i="22"/>
  <c r="O8" i="22"/>
  <c r="N8" i="22"/>
  <c r="P8" i="22" s="1"/>
  <c r="J8" i="22"/>
  <c r="H8" i="22"/>
  <c r="G8" i="22"/>
  <c r="E8" i="22"/>
  <c r="K8" i="22" s="1"/>
  <c r="S7" i="22"/>
  <c r="Q7" i="22"/>
  <c r="O7" i="22"/>
  <c r="N7" i="22"/>
  <c r="P7" i="22" s="1"/>
  <c r="J7" i="22"/>
  <c r="H7" i="22"/>
  <c r="G7" i="22"/>
  <c r="E7" i="22"/>
  <c r="K7" i="22" s="1"/>
  <c r="O6" i="22"/>
  <c r="J6" i="22"/>
  <c r="J22" i="22" s="1"/>
  <c r="H6" i="22"/>
  <c r="G6" i="22"/>
  <c r="E6" i="22"/>
  <c r="E22" i="22" s="1"/>
  <c r="B29" i="16"/>
  <c r="B28" i="17"/>
  <c r="L22" i="17"/>
  <c r="C22" i="17"/>
  <c r="B27" i="17" s="1"/>
  <c r="B29" i="17" s="1"/>
  <c r="S20" i="17"/>
  <c r="Q20" i="17"/>
  <c r="P20" i="17"/>
  <c r="O20" i="17"/>
  <c r="N20" i="17"/>
  <c r="R20" i="17" s="1"/>
  <c r="J20" i="17"/>
  <c r="H20" i="17"/>
  <c r="G20" i="17"/>
  <c r="E20" i="17"/>
  <c r="K20" i="17" s="1"/>
  <c r="S19" i="17"/>
  <c r="Q19" i="17"/>
  <c r="O19" i="17"/>
  <c r="N19" i="17"/>
  <c r="P19" i="17" s="1"/>
  <c r="J19" i="17"/>
  <c r="H19" i="17"/>
  <c r="G19" i="17"/>
  <c r="E19" i="17"/>
  <c r="K19" i="17" s="1"/>
  <c r="S18" i="17"/>
  <c r="Q18" i="17"/>
  <c r="O18" i="17"/>
  <c r="N18" i="17"/>
  <c r="P18" i="17" s="1"/>
  <c r="J18" i="17"/>
  <c r="H18" i="17"/>
  <c r="G18" i="17"/>
  <c r="E18" i="17"/>
  <c r="K18" i="17" s="1"/>
  <c r="S17" i="17"/>
  <c r="Q17" i="17"/>
  <c r="P17" i="17"/>
  <c r="O17" i="17"/>
  <c r="N17" i="17"/>
  <c r="R17" i="17" s="1"/>
  <c r="J17" i="17"/>
  <c r="H17" i="17"/>
  <c r="G17" i="17"/>
  <c r="E17" i="17"/>
  <c r="K17" i="17" s="1"/>
  <c r="S16" i="17"/>
  <c r="Q16" i="17"/>
  <c r="P16" i="17"/>
  <c r="O16" i="17"/>
  <c r="N16" i="17"/>
  <c r="R16" i="17" s="1"/>
  <c r="J16" i="17"/>
  <c r="H16" i="17"/>
  <c r="G16" i="17"/>
  <c r="E16" i="17"/>
  <c r="K16" i="17" s="1"/>
  <c r="S15" i="17"/>
  <c r="Q15" i="17"/>
  <c r="O15" i="17"/>
  <c r="N15" i="17"/>
  <c r="R15" i="17" s="1"/>
  <c r="J15" i="17"/>
  <c r="H15" i="17"/>
  <c r="G15" i="17"/>
  <c r="E15" i="17"/>
  <c r="K15" i="17" s="1"/>
  <c r="S14" i="17"/>
  <c r="Q14" i="17"/>
  <c r="O14" i="17"/>
  <c r="N14" i="17"/>
  <c r="P14" i="17" s="1"/>
  <c r="J14" i="17"/>
  <c r="H14" i="17"/>
  <c r="G14" i="17"/>
  <c r="E14" i="17"/>
  <c r="K14" i="17" s="1"/>
  <c r="S13" i="17"/>
  <c r="Q13" i="17"/>
  <c r="P13" i="17"/>
  <c r="O13" i="17"/>
  <c r="N13" i="17"/>
  <c r="R13" i="17" s="1"/>
  <c r="J13" i="17"/>
  <c r="H13" i="17"/>
  <c r="G13" i="17"/>
  <c r="E13" i="17"/>
  <c r="K13" i="17" s="1"/>
  <c r="S12" i="17"/>
  <c r="Q12" i="17"/>
  <c r="P12" i="17"/>
  <c r="O12" i="17"/>
  <c r="N12" i="17"/>
  <c r="R12" i="17" s="1"/>
  <c r="J12" i="17"/>
  <c r="H12" i="17"/>
  <c r="G12" i="17"/>
  <c r="E12" i="17"/>
  <c r="K12" i="17" s="1"/>
  <c r="S11" i="17"/>
  <c r="Q11" i="17"/>
  <c r="O11" i="17"/>
  <c r="N11" i="17"/>
  <c r="R11" i="17" s="1"/>
  <c r="J11" i="17"/>
  <c r="H11" i="17"/>
  <c r="G11" i="17"/>
  <c r="E11" i="17"/>
  <c r="K11" i="17" s="1"/>
  <c r="S10" i="17"/>
  <c r="Q10" i="17"/>
  <c r="O10" i="17"/>
  <c r="N10" i="17"/>
  <c r="P10" i="17" s="1"/>
  <c r="J10" i="17"/>
  <c r="H10" i="17"/>
  <c r="G10" i="17"/>
  <c r="E10" i="17"/>
  <c r="K10" i="17" s="1"/>
  <c r="S9" i="17"/>
  <c r="Q9" i="17"/>
  <c r="P9" i="17"/>
  <c r="O9" i="17"/>
  <c r="N9" i="17"/>
  <c r="R9" i="17" s="1"/>
  <c r="J9" i="17"/>
  <c r="H9" i="17"/>
  <c r="G9" i="17"/>
  <c r="E9" i="17"/>
  <c r="K9" i="17" s="1"/>
  <c r="S8" i="17"/>
  <c r="Q8" i="17"/>
  <c r="P8" i="17"/>
  <c r="O8" i="17"/>
  <c r="N8" i="17"/>
  <c r="R8" i="17" s="1"/>
  <c r="J8" i="17"/>
  <c r="H8" i="17"/>
  <c r="G8" i="17"/>
  <c r="E8" i="17"/>
  <c r="K8" i="17" s="1"/>
  <c r="S7" i="17"/>
  <c r="Q7" i="17"/>
  <c r="O7" i="17"/>
  <c r="N7" i="17"/>
  <c r="P7" i="17" s="1"/>
  <c r="J7" i="17"/>
  <c r="H7" i="17"/>
  <c r="G7" i="17"/>
  <c r="E7" i="17"/>
  <c r="K7" i="17" s="1"/>
  <c r="O6" i="17"/>
  <c r="J6" i="17"/>
  <c r="H6" i="17"/>
  <c r="H22" i="17" s="1"/>
  <c r="G6" i="17"/>
  <c r="E6" i="17"/>
  <c r="K6" i="17" s="1"/>
  <c r="K22" i="17" s="1"/>
  <c r="B28" i="16"/>
  <c r="L22" i="16"/>
  <c r="C22" i="16"/>
  <c r="B27" i="16" s="1"/>
  <c r="S20" i="16"/>
  <c r="Q20" i="16"/>
  <c r="O20" i="16"/>
  <c r="N20" i="16"/>
  <c r="R20" i="16" s="1"/>
  <c r="J20" i="16"/>
  <c r="H20" i="16"/>
  <c r="G20" i="16"/>
  <c r="E20" i="16"/>
  <c r="K20" i="16" s="1"/>
  <c r="S19" i="16"/>
  <c r="Q19" i="16"/>
  <c r="O19" i="16"/>
  <c r="N19" i="16"/>
  <c r="P19" i="16" s="1"/>
  <c r="J19" i="16"/>
  <c r="H19" i="16"/>
  <c r="G19" i="16"/>
  <c r="E19" i="16"/>
  <c r="K19" i="16" s="1"/>
  <c r="S18" i="16"/>
  <c r="Q18" i="16"/>
  <c r="P18" i="16"/>
  <c r="O18" i="16"/>
  <c r="N18" i="16"/>
  <c r="R18" i="16" s="1"/>
  <c r="J18" i="16"/>
  <c r="H18" i="16"/>
  <c r="G18" i="16"/>
  <c r="E18" i="16"/>
  <c r="K18" i="16" s="1"/>
  <c r="S17" i="16"/>
  <c r="Q17" i="16"/>
  <c r="P17" i="16"/>
  <c r="O17" i="16"/>
  <c r="N17" i="16"/>
  <c r="R17" i="16" s="1"/>
  <c r="J17" i="16"/>
  <c r="H17" i="16"/>
  <c r="G17" i="16"/>
  <c r="E17" i="16"/>
  <c r="K17" i="16" s="1"/>
  <c r="S16" i="16"/>
  <c r="Q16" i="16"/>
  <c r="O16" i="16"/>
  <c r="N16" i="16"/>
  <c r="R16" i="16" s="1"/>
  <c r="J16" i="16"/>
  <c r="H16" i="16"/>
  <c r="G16" i="16"/>
  <c r="E16" i="16"/>
  <c r="K16" i="16" s="1"/>
  <c r="S15" i="16"/>
  <c r="Q15" i="16"/>
  <c r="O15" i="16"/>
  <c r="N15" i="16"/>
  <c r="P15" i="16" s="1"/>
  <c r="J15" i="16"/>
  <c r="H15" i="16"/>
  <c r="G15" i="16"/>
  <c r="E15" i="16"/>
  <c r="K15" i="16" s="1"/>
  <c r="O14" i="16"/>
  <c r="J14" i="16"/>
  <c r="H14" i="16"/>
  <c r="G14" i="16"/>
  <c r="E14" i="16"/>
  <c r="K14" i="16" s="1"/>
  <c r="O13" i="16"/>
  <c r="J13" i="16"/>
  <c r="H13" i="16"/>
  <c r="G13" i="16"/>
  <c r="E13" i="16"/>
  <c r="K13" i="16" s="1"/>
  <c r="O12" i="16"/>
  <c r="J12" i="16"/>
  <c r="H12" i="16"/>
  <c r="G12" i="16"/>
  <c r="E12" i="16"/>
  <c r="K12" i="16" s="1"/>
  <c r="O11" i="16"/>
  <c r="J11" i="16"/>
  <c r="H11" i="16"/>
  <c r="N11" i="16" s="1"/>
  <c r="P11" i="16" s="1"/>
  <c r="Q11" i="16" s="1"/>
  <c r="G11" i="16"/>
  <c r="E11" i="16"/>
  <c r="K11" i="16" s="1"/>
  <c r="O10" i="16"/>
  <c r="J10" i="16"/>
  <c r="H10" i="16"/>
  <c r="N10" i="16" s="1"/>
  <c r="G10" i="16"/>
  <c r="E10" i="16"/>
  <c r="K10" i="16" s="1"/>
  <c r="O9" i="16"/>
  <c r="J9" i="16"/>
  <c r="H9" i="16"/>
  <c r="N9" i="16" s="1"/>
  <c r="R9" i="16" s="1"/>
  <c r="S9" i="16" s="1"/>
  <c r="G9" i="16"/>
  <c r="E9" i="16"/>
  <c r="K9" i="16" s="1"/>
  <c r="O8" i="16"/>
  <c r="N8" i="16"/>
  <c r="R8" i="16" s="1"/>
  <c r="S8" i="16" s="1"/>
  <c r="J8" i="16"/>
  <c r="H8" i="16"/>
  <c r="G8" i="16"/>
  <c r="E8" i="16"/>
  <c r="K8" i="16" s="1"/>
  <c r="O7" i="16"/>
  <c r="J7" i="16"/>
  <c r="H7" i="16"/>
  <c r="N7" i="16" s="1"/>
  <c r="P7" i="16" s="1"/>
  <c r="Q7" i="16" s="1"/>
  <c r="G7" i="16"/>
  <c r="E7" i="16"/>
  <c r="K7" i="16" s="1"/>
  <c r="O6" i="16"/>
  <c r="J6" i="16"/>
  <c r="H6" i="16"/>
  <c r="N6" i="16" s="1"/>
  <c r="R6" i="16" s="1"/>
  <c r="S6" i="16" s="1"/>
  <c r="G6" i="16"/>
  <c r="E6" i="16"/>
  <c r="Q9" i="15"/>
  <c r="B28" i="15"/>
  <c r="K23" i="15"/>
  <c r="H23" i="15"/>
  <c r="R11" i="15"/>
  <c r="R12" i="15"/>
  <c r="R13" i="15"/>
  <c r="R14" i="15"/>
  <c r="R15" i="15"/>
  <c r="R16" i="15"/>
  <c r="R17" i="15"/>
  <c r="R18" i="15"/>
  <c r="R19" i="15"/>
  <c r="R20" i="15"/>
  <c r="S7" i="15"/>
  <c r="S9" i="15"/>
  <c r="S10" i="15"/>
  <c r="S11" i="15"/>
  <c r="S12" i="15"/>
  <c r="S13" i="15"/>
  <c r="S14" i="15"/>
  <c r="S15" i="15"/>
  <c r="S16" i="15"/>
  <c r="S17" i="15"/>
  <c r="S18" i="15"/>
  <c r="S19" i="15"/>
  <c r="S20" i="15"/>
  <c r="Q7" i="15"/>
  <c r="Q10" i="15"/>
  <c r="Q11" i="15"/>
  <c r="Q12" i="15"/>
  <c r="Q13" i="15"/>
  <c r="Q14" i="15"/>
  <c r="Q15" i="15"/>
  <c r="Q16" i="15"/>
  <c r="Q17" i="15"/>
  <c r="Q18" i="15"/>
  <c r="Q19" i="15"/>
  <c r="Q20" i="15"/>
  <c r="Q6" i="15"/>
  <c r="C22" i="15"/>
  <c r="B27" i="15" s="1"/>
  <c r="B29" i="25" l="1"/>
  <c r="J22" i="25"/>
  <c r="B29" i="24"/>
  <c r="H23" i="24"/>
  <c r="B30" i="24" s="1"/>
  <c r="H23" i="23"/>
  <c r="B30" i="23" s="1"/>
  <c r="J22" i="23"/>
  <c r="P42" i="26"/>
  <c r="P44" i="26"/>
  <c r="P46" i="26" s="1"/>
  <c r="P40" i="26"/>
  <c r="K22" i="25"/>
  <c r="R7" i="25"/>
  <c r="N6" i="25"/>
  <c r="R14" i="25"/>
  <c r="P11" i="25"/>
  <c r="P15" i="25"/>
  <c r="P19" i="25"/>
  <c r="E22" i="25"/>
  <c r="H23" i="25" s="1"/>
  <c r="B30" i="25" s="1"/>
  <c r="R10" i="25"/>
  <c r="R18" i="25"/>
  <c r="R8" i="24"/>
  <c r="K6" i="24"/>
  <c r="K22" i="24" s="1"/>
  <c r="K23" i="24" s="1"/>
  <c r="B31" i="24" s="1"/>
  <c r="P9" i="24"/>
  <c r="P13" i="24"/>
  <c r="P17" i="24"/>
  <c r="N6" i="24"/>
  <c r="P12" i="24"/>
  <c r="P16" i="24"/>
  <c r="P20" i="24"/>
  <c r="K6" i="23"/>
  <c r="K22" i="23" s="1"/>
  <c r="K23" i="23" s="1"/>
  <c r="B31" i="23" s="1"/>
  <c r="R15" i="23"/>
  <c r="N6" i="23"/>
  <c r="P8" i="23"/>
  <c r="P12" i="23"/>
  <c r="P16" i="23"/>
  <c r="P20" i="23"/>
  <c r="R7" i="23"/>
  <c r="R19" i="23"/>
  <c r="P11" i="23"/>
  <c r="H23" i="22"/>
  <c r="B30" i="22" s="1"/>
  <c r="R8" i="22"/>
  <c r="K6" i="22"/>
  <c r="K22" i="22" s="1"/>
  <c r="K23" i="22" s="1"/>
  <c r="B31" i="22" s="1"/>
  <c r="R11" i="22"/>
  <c r="R15" i="22"/>
  <c r="R19" i="22"/>
  <c r="N6" i="22"/>
  <c r="P12" i="22"/>
  <c r="P16" i="22"/>
  <c r="P20" i="22"/>
  <c r="R7" i="22"/>
  <c r="J22" i="17"/>
  <c r="N6" i="17"/>
  <c r="P6" i="17" s="1"/>
  <c r="Q6" i="17" s="1"/>
  <c r="B46" i="17" s="1"/>
  <c r="R7" i="17"/>
  <c r="R19" i="17"/>
  <c r="R10" i="17"/>
  <c r="R14" i="17"/>
  <c r="P11" i="17"/>
  <c r="P15" i="17"/>
  <c r="E22" i="17"/>
  <c r="H23" i="17" s="1"/>
  <c r="B30" i="17" s="1"/>
  <c r="R18" i="17"/>
  <c r="N14" i="16"/>
  <c r="R14" i="16" s="1"/>
  <c r="S14" i="16" s="1"/>
  <c r="J22" i="16"/>
  <c r="R10" i="16"/>
  <c r="S10" i="16" s="1"/>
  <c r="P10" i="16"/>
  <c r="Q10" i="16" s="1"/>
  <c r="N13" i="16"/>
  <c r="R13" i="16" s="1"/>
  <c r="S13" i="16" s="1"/>
  <c r="N12" i="16"/>
  <c r="R12" i="16" s="1"/>
  <c r="S12" i="16" s="1"/>
  <c r="E22" i="16"/>
  <c r="H22" i="16"/>
  <c r="P6" i="16"/>
  <c r="Q6" i="16" s="1"/>
  <c r="P9" i="16"/>
  <c r="Q9" i="16" s="1"/>
  <c r="K6" i="16"/>
  <c r="K22" i="16" s="1"/>
  <c r="R11" i="16"/>
  <c r="S11" i="16" s="1"/>
  <c r="R19" i="16"/>
  <c r="P8" i="16"/>
  <c r="Q8" i="16" s="1"/>
  <c r="P16" i="16"/>
  <c r="P20" i="16"/>
  <c r="R7" i="16"/>
  <c r="S7" i="16" s="1"/>
  <c r="R15" i="16"/>
  <c r="P6" i="25" l="1"/>
  <c r="Q6" i="25" s="1"/>
  <c r="B46" i="25" s="1"/>
  <c r="R6" i="25"/>
  <c r="S6" i="25" s="1"/>
  <c r="C46" i="25" s="1"/>
  <c r="K23" i="25"/>
  <c r="B31" i="25" s="1"/>
  <c r="P6" i="24"/>
  <c r="Q6" i="24" s="1"/>
  <c r="B46" i="24" s="1"/>
  <c r="R6" i="24"/>
  <c r="S6" i="24" s="1"/>
  <c r="C46" i="24" s="1"/>
  <c r="P6" i="23"/>
  <c r="Q6" i="23" s="1"/>
  <c r="B46" i="23" s="1"/>
  <c r="R6" i="23"/>
  <c r="S6" i="23" s="1"/>
  <c r="C46" i="23" s="1"/>
  <c r="P6" i="22"/>
  <c r="Q6" i="22" s="1"/>
  <c r="B46" i="22" s="1"/>
  <c r="R6" i="22"/>
  <c r="S6" i="22" s="1"/>
  <c r="C46" i="22" s="1"/>
  <c r="R6" i="17"/>
  <c r="S6" i="17" s="1"/>
  <c r="C46" i="17" s="1"/>
  <c r="K23" i="17"/>
  <c r="B31" i="17" s="1"/>
  <c r="P14" i="16"/>
  <c r="Q14" i="16" s="1"/>
  <c r="P13" i="16"/>
  <c r="Q13" i="16" s="1"/>
  <c r="P12" i="16"/>
  <c r="Q12" i="16" s="1"/>
  <c r="H23" i="16"/>
  <c r="B30" i="16" s="1"/>
  <c r="K23" i="16"/>
  <c r="B31" i="16" s="1"/>
  <c r="C46" i="16"/>
  <c r="L22" i="15"/>
  <c r="O20" i="15"/>
  <c r="N20" i="15"/>
  <c r="J20" i="15"/>
  <c r="H20" i="15"/>
  <c r="G20" i="15"/>
  <c r="E20" i="15"/>
  <c r="K20" i="15" s="1"/>
  <c r="O19" i="15"/>
  <c r="N19" i="15"/>
  <c r="J19" i="15"/>
  <c r="H19" i="15"/>
  <c r="G19" i="15"/>
  <c r="E19" i="15"/>
  <c r="K19" i="15" s="1"/>
  <c r="O18" i="15"/>
  <c r="N18" i="15"/>
  <c r="J18" i="15"/>
  <c r="H18" i="15"/>
  <c r="G18" i="15"/>
  <c r="E18" i="15"/>
  <c r="K18" i="15" s="1"/>
  <c r="O17" i="15"/>
  <c r="N17" i="15"/>
  <c r="J17" i="15"/>
  <c r="H17" i="15"/>
  <c r="G17" i="15"/>
  <c r="E17" i="15"/>
  <c r="K17" i="15" s="1"/>
  <c r="O16" i="15"/>
  <c r="N16" i="15"/>
  <c r="J16" i="15"/>
  <c r="H16" i="15"/>
  <c r="G16" i="15"/>
  <c r="E16" i="15"/>
  <c r="K16" i="15" s="1"/>
  <c r="O15" i="15"/>
  <c r="N15" i="15"/>
  <c r="J15" i="15"/>
  <c r="H15" i="15"/>
  <c r="G15" i="15"/>
  <c r="E15" i="15"/>
  <c r="K15" i="15" s="1"/>
  <c r="O14" i="15"/>
  <c r="N14" i="15"/>
  <c r="J14" i="15"/>
  <c r="H14" i="15"/>
  <c r="G14" i="15"/>
  <c r="E14" i="15"/>
  <c r="K14" i="15" s="1"/>
  <c r="O13" i="15"/>
  <c r="N13" i="15"/>
  <c r="J13" i="15"/>
  <c r="H13" i="15"/>
  <c r="G13" i="15"/>
  <c r="E13" i="15"/>
  <c r="K13" i="15" s="1"/>
  <c r="O12" i="15"/>
  <c r="N12" i="15"/>
  <c r="J12" i="15"/>
  <c r="H12" i="15"/>
  <c r="G12" i="15"/>
  <c r="E12" i="15"/>
  <c r="K12" i="15" s="1"/>
  <c r="O11" i="15"/>
  <c r="N11" i="15"/>
  <c r="J11" i="15"/>
  <c r="H11" i="15"/>
  <c r="G11" i="15"/>
  <c r="E11" i="15"/>
  <c r="K11" i="15" s="1"/>
  <c r="O10" i="15"/>
  <c r="N10" i="15"/>
  <c r="R10" i="15" s="1"/>
  <c r="J10" i="15"/>
  <c r="H10" i="15"/>
  <c r="G10" i="15"/>
  <c r="E10" i="15"/>
  <c r="K10" i="15" s="1"/>
  <c r="O9" i="15"/>
  <c r="N9" i="15"/>
  <c r="R9" i="15" s="1"/>
  <c r="J9" i="15"/>
  <c r="H9" i="15"/>
  <c r="G9" i="15"/>
  <c r="E9" i="15"/>
  <c r="K9" i="15" s="1"/>
  <c r="O8" i="15"/>
  <c r="J8" i="15"/>
  <c r="H8" i="15"/>
  <c r="G8" i="15"/>
  <c r="E8" i="15"/>
  <c r="K8" i="15" s="1"/>
  <c r="O7" i="15"/>
  <c r="J7" i="15"/>
  <c r="H7" i="15"/>
  <c r="G7" i="15"/>
  <c r="E7" i="15"/>
  <c r="K7" i="15" s="1"/>
  <c r="O6" i="15"/>
  <c r="J6" i="15"/>
  <c r="H6" i="15"/>
  <c r="G6" i="15"/>
  <c r="E6" i="15"/>
  <c r="B46" i="16" l="1"/>
  <c r="P9" i="15"/>
  <c r="P10" i="15"/>
  <c r="P12" i="15"/>
  <c r="P14" i="15"/>
  <c r="P16" i="15"/>
  <c r="P18" i="15"/>
  <c r="P20" i="15"/>
  <c r="P11" i="15"/>
  <c r="P13" i="15"/>
  <c r="P15" i="15"/>
  <c r="P17" i="15"/>
  <c r="P19" i="15"/>
  <c r="N8" i="15"/>
  <c r="R8" i="15" s="1"/>
  <c r="S8" i="15" s="1"/>
  <c r="J22" i="15"/>
  <c r="E22" i="15"/>
  <c r="H22" i="15"/>
  <c r="B30" i="15" s="1"/>
  <c r="N7" i="15"/>
  <c r="R7" i="15" s="1"/>
  <c r="N6" i="15"/>
  <c r="R6" i="15" s="1"/>
  <c r="S6" i="15" s="1"/>
  <c r="K6" i="15"/>
  <c r="K22" i="15" s="1"/>
  <c r="C46" i="15" l="1"/>
  <c r="B31" i="15"/>
  <c r="P7" i="15"/>
  <c r="P8" i="15"/>
  <c r="Q8" i="15" s="1"/>
  <c r="B46" i="15" s="1"/>
  <c r="P6" i="15"/>
</calcChain>
</file>

<file path=xl/sharedStrings.xml><?xml version="1.0" encoding="utf-8"?>
<sst xmlns="http://schemas.openxmlformats.org/spreadsheetml/2006/main" count="683" uniqueCount="185">
  <si>
    <t>Curso</t>
  </si>
  <si>
    <t>Turmas</t>
  </si>
  <si>
    <t>Encontros</t>
  </si>
  <si>
    <t>CH TOTAL</t>
  </si>
  <si>
    <t>Participantes por turma</t>
  </si>
  <si>
    <t>NR 33</t>
  </si>
  <si>
    <t>NR 33 Reciclagem</t>
  </si>
  <si>
    <t>NR 35</t>
  </si>
  <si>
    <t>Módulos
(por turma)</t>
  </si>
  <si>
    <t>Participantes TOTAL</t>
  </si>
  <si>
    <t>NR 23</t>
  </si>
  <si>
    <t>NR 23 Reciclagem</t>
  </si>
  <si>
    <t>NR 36 Reciclagem</t>
  </si>
  <si>
    <t>CH por Módulo</t>
  </si>
  <si>
    <t>CH por Turma</t>
  </si>
  <si>
    <t>O que é</t>
  </si>
  <si>
    <t>Orçamento</t>
  </si>
  <si>
    <t>Cuidados Posturais</t>
  </si>
  <si>
    <t>Palestra</t>
  </si>
  <si>
    <t>Primeiros Socorros</t>
  </si>
  <si>
    <t>Automático</t>
  </si>
  <si>
    <t>Quantidade de Encontros:</t>
  </si>
  <si>
    <t>NO GDH:</t>
  </si>
  <si>
    <t>Participações TOTAL</t>
  </si>
  <si>
    <t>-</t>
  </si>
  <si>
    <t xml:space="preserve">Objetivo Geral*:  </t>
  </si>
  <si>
    <t>Número de Turmas*:</t>
  </si>
  <si>
    <t>Número de Módulos*:</t>
  </si>
  <si>
    <t>Carga Horária (média/encontro)*:</t>
  </si>
  <si>
    <t>Número de Participantes (média/encontro)*:</t>
  </si>
  <si>
    <t xml:space="preserve">Público Beneficiário:* </t>
  </si>
  <si>
    <t xml:space="preserve">Área de Atuação*: </t>
  </si>
  <si>
    <t>Setor*:</t>
  </si>
  <si>
    <t>Objetivo Estratégico*:</t>
  </si>
  <si>
    <t>Projeto Estratégico*:</t>
  </si>
  <si>
    <t xml:space="preserve">Tipologia Principal*: </t>
  </si>
  <si>
    <t>Natureza*:</t>
  </si>
  <si>
    <t>Subsetor*:</t>
  </si>
  <si>
    <t>Indicar os meses em que estão previstos eventos desse título.</t>
  </si>
  <si>
    <t>Despesas*:</t>
  </si>
  <si>
    <t>Indicar os recursos que serão utilizados do orçamento da coop junto ao Sescoop/RS (coluna Sescoop/RS), os recursos que serão utilizados de contrapartida (coluna Cooperativa) e or recursos de terceiros (coluna Terceiros).</t>
  </si>
  <si>
    <t>Sescoop/RS</t>
  </si>
  <si>
    <t>Cooperativa</t>
  </si>
  <si>
    <t>Terceiros</t>
  </si>
  <si>
    <t>Serviços especializados: cursos, palestras, instrutoria.</t>
  </si>
  <si>
    <t>Auxílios financeiros a estudantes: bolsas de estudos.</t>
  </si>
  <si>
    <t>Lembre-se de Salvar!</t>
  </si>
  <si>
    <t>Verifique se o valor que você planejou faz sentido:</t>
  </si>
  <si>
    <t>Meses de realização*:</t>
  </si>
  <si>
    <t>REVISÃO - PROJETOS ESTRATÉGICOS</t>
  </si>
  <si>
    <t>OBJETIVO ESTRATÉGICO</t>
  </si>
  <si>
    <t>PROJETO ESTRATÉGICO</t>
  </si>
  <si>
    <t>CONCEITO</t>
  </si>
  <si>
    <t>EXEMPLOS</t>
  </si>
  <si>
    <t>Obj1
CULTURA COOPERATIVISTA</t>
  </si>
  <si>
    <t>Difusão do Cooperativismo</t>
  </si>
  <si>
    <t>Levar ao público em geral maior conhecimento sobre a cultura da cooperação, filosofia, doutrina, princípios e valores, a fim de tornar o cooperativismo mais conhecido na sociedade.</t>
  </si>
  <si>
    <t>Fidelidade Cooperativista</t>
  </si>
  <si>
    <t>Promover ações que demonstrem ao cooperado e sua família os benefícios de ser um associado, buscando maior aproximação e participação junto à cooperativa.</t>
  </si>
  <si>
    <t>Integração Cultural e Social</t>
  </si>
  <si>
    <t>Integrar os participantes por meio de atividades sociais, culturais e desportivas quando o objetivo for a promoção do cooperativismo .</t>
  </si>
  <si>
    <t>Obj2
PROFISSIONALIZAÇÃO DA GESTÃO</t>
  </si>
  <si>
    <t>Desenvolvimento de Mercado</t>
  </si>
  <si>
    <t xml:space="preserve">Capacitar os empregados para o desenvolvimento de soluções comerciais  que atendam as necessidades e demandas do mercado, a fim de impactar positivamente no resultado econômico da cooperativa (foco comercial). </t>
  </si>
  <si>
    <t>Marketing, Técnicas de Negociação e Vendas, Logística e Distribuição de Produtos, Gestão de Estoque, Prospecção de Novos Clientes e Mercados, Varejo, Macroambiente, Comportamento do Consumidor.</t>
  </si>
  <si>
    <t>Desenvolvimento em Tecnologia da Informação</t>
  </si>
  <si>
    <t>Capacitar os empregados de TI, envolvidos diretamente com questões estruturais de tecnologia de informação,  para a operacionalização e desenvolvimento de ferramentas específicas desta área.</t>
  </si>
  <si>
    <t>Segurança Digital, ITIL, Scrum, Metodologias Ágeis de Desenvolvimento, Curso de Linguagem em  Informática, operacionalizar aplicativos de gestão em projetos de TI, programação.</t>
  </si>
  <si>
    <t>Desenvolvimento Especializado do Ramo</t>
  </si>
  <si>
    <t xml:space="preserve">Promover a habilitação técnica e profissional necessária para atuação em determinado ramo do cooperativismo. </t>
  </si>
  <si>
    <t>Direito Cooperativo</t>
  </si>
  <si>
    <t>Promover capacitação, compartilhamento de informações e trocas de experiências sobre o Direito Cooperativo, marcos legais vigentes e atualizações da legislação processual civil e outros temas de interesse das cooperativas.</t>
  </si>
  <si>
    <t>Gestão  de Recursos Humanos</t>
  </si>
  <si>
    <t>Desenvolver conhecimentos técnicos e específicos da área de Recursos Humanos.</t>
  </si>
  <si>
    <t>Relações Sindicais, Recrutamento e Seleção, Mapeamento de Competências, Legislação Trabalhista, E-Social, Rotinas Trabalhistas, Benefícios.</t>
  </si>
  <si>
    <t>Gestão e Estratégia</t>
  </si>
  <si>
    <t>Capacitar atuais e potenciais gestores para uma atuação estratégica e inovadora na busca do desenvolvimento de suas equipes e entrega de melhores resultados, com planejamento, execução e monitoramento das ações, alinhados ao planejamento estratégico da cooperativa (foco gerencial).</t>
  </si>
  <si>
    <t>Gestão Econômica e Financeira</t>
  </si>
  <si>
    <t>Capacitar os empregados para a gestão, planejamento e monitoramento da saúde econômica-financeira da cooperativa, e para a atividade contábil societária e fiscal, conforme normas e legislação vigente .</t>
  </si>
  <si>
    <t>Análise de Crédito e Cobrança, Fluxo de Caixa, Mercado Financeiro, Captação de Recursos, Análise Financeira de Projetos de Investimentos, Fechamento de Balanço, Atualização Contábil e Fiscal, Administração Tributária, Projeções Orçamentárias.</t>
  </si>
  <si>
    <t>Obj3
FORMAÇÃO/ QUALIFICAÇÃO PROFISSIONAL</t>
  </si>
  <si>
    <t>Aprendizagem e Empregabilidade</t>
  </si>
  <si>
    <t>Desenvolver nos jovens conhecimentos, habilidade e atitudes necessárias para a inserção no mercado de trabalho (somente projetos centralizados)</t>
  </si>
  <si>
    <t>Modalidades do Programa Jovem Aprendiz Cooperativo, CooperUniversitário.</t>
  </si>
  <si>
    <t>Desenvolvimento de Competências Interpessoais</t>
  </si>
  <si>
    <t>Desenvolver competências técnicas e comportamentais que promovam o melhor relacionamento entre as pessoas, a fim de estimular o trabalho em equipe e a busca de melhores resultados (foco comunicação e relacionamento).</t>
  </si>
  <si>
    <t>Gestão de Processos e Qualidade</t>
  </si>
  <si>
    <t>Capacitar os empregados para a aplicação de ferramentas e técnicas que auxiliem na gestão, acompanhamento e melhoria contínua de processos, a fim de garantir a qualidade e padronização de produtos e serviços.</t>
  </si>
  <si>
    <t>Gerenciamento e Melhoria de Processos, Análises Laboratoriais, Kaizen, Ferramentas da Qualidade, ISO, Lean Manufacturing, 5S, BPF, APPCC.</t>
  </si>
  <si>
    <t>Rotinas Administrativas</t>
  </si>
  <si>
    <t>Desenvolver conhecimentos e habilidades para melhorar o desempenho dos empregados em suas atividades e tarefas diárias (rotinas diárias de escritório).</t>
  </si>
  <si>
    <t>Excel, PowerPoint, HP12C, Matemática Básica, e outros aplicativos/ferramentas necessárias para as atividades cotidianas.</t>
  </si>
  <si>
    <t>Rotinas Operacionais e Industriais</t>
  </si>
  <si>
    <t>Capacitar os empregados em temas técnicos exigidos para a realização do trabalho, com foco na melhoria e padronização das funções operacionais.</t>
  </si>
  <si>
    <t>Obj4
GOVERNANÇA COOPERATIVA</t>
  </si>
  <si>
    <t>Desenvolvimento de Lideranças</t>
  </si>
  <si>
    <t>Identificar e desenvolver os cooperados com competências de liderança necessárias para torna-los representantes dos interesses dos núcleos/comitês/comunidade perante a diretoria da cooperativa.</t>
  </si>
  <si>
    <t>Governança Cooperativa</t>
  </si>
  <si>
    <t>Aprimorar e desenvolver competências dos dirigentes e conselheiros para proporcionar uma visão estratégica que auxilie na construção de cenários, gestão do negócio e tomada de decisões estratégicas, assim como, fortalecer conhecimentos sobre suas atribuições e responsabilidades.</t>
  </si>
  <si>
    <t>Compliance, Formação de Conselheiros Fiscais e Administrativos.</t>
  </si>
  <si>
    <t>Obj6
SAÚDE E SEGURANÇA NO TRABALHO</t>
  </si>
  <si>
    <t>Saúde e Segurança no Trabalho</t>
  </si>
  <si>
    <t>Capacitar os empregados quanto às ações de promoção da saúde e segurança e atendimento da legislação vigente.</t>
  </si>
  <si>
    <t>CIPA, SIPAT, Normas Regulamentadoras, Direção Defensiva, MOPP, Ergonomia, Brigada de Incêndio.</t>
  </si>
  <si>
    <t>Obj7
RESPONSABILIDADE SOCIOAMBIENTAL</t>
  </si>
  <si>
    <t>Qualidade de Vida</t>
  </si>
  <si>
    <t>Promover ações para a qualidade de vida, visando o equilíbrio do bem estar físico, econômico e emocional do indivíduo (foco no indivíduo).</t>
  </si>
  <si>
    <t>Artesanato e Culinária, Orçamento Doméstico, Finanças Pessoais, Saúde da Mulher e do Homem, FIC, Cuide-se +, Encontros Comemorativos e Esportivos (sem o enfoque do cooperativismo).</t>
  </si>
  <si>
    <t>Sustentabilidade</t>
  </si>
  <si>
    <t>Promover a prática de ações que assegurem a sustentabilidade econômica, social e ambiental, visando aprimorar o desenvolvimento social promovido pela cooperativa na sociedade (foco na comunidade).</t>
  </si>
  <si>
    <t>Desenvolvimento do Voluntariado, Legislação Ambiental, Recuperação de Nascentes, Sustentabilidade Ambiental, Inclusão Social e Digital.</t>
  </si>
  <si>
    <t>Eventos</t>
  </si>
  <si>
    <t>Se você pretende usar a possibilidsade dos 40% além do limite, lembre-se de planejar o orçamento da cooperativa, pois haverá contrapartida nesse caso.</t>
  </si>
  <si>
    <r>
      <rPr>
        <i/>
        <sz val="8"/>
        <rFont val="Calibri"/>
        <family val="2"/>
        <scheme val="minor"/>
      </rPr>
      <t xml:space="preserve">Automático </t>
    </r>
    <r>
      <rPr>
        <b/>
        <sz val="11"/>
        <rFont val="Calibri"/>
        <family val="2"/>
        <scheme val="minor"/>
      </rPr>
      <t>TOTAIS:</t>
    </r>
  </si>
  <si>
    <r>
      <rPr>
        <i/>
        <sz val="8"/>
        <rFont val="Calibri"/>
        <family val="2"/>
        <scheme val="minor"/>
      </rPr>
      <t>Automático</t>
    </r>
    <r>
      <rPr>
        <sz val="11"/>
        <rFont val="Calibri"/>
        <family val="2"/>
        <scheme val="minor"/>
      </rPr>
      <t xml:space="preserve"> </t>
    </r>
    <r>
      <rPr>
        <b/>
        <sz val="11"/>
        <rFont val="Calibri"/>
        <family val="2"/>
        <scheme val="minor"/>
      </rPr>
      <t>MÉDIA POR ENCONTRO:</t>
    </r>
  </si>
  <si>
    <t>Programa de Saúde e Segurança no Trabalho</t>
  </si>
  <si>
    <t>Começar com infinitivo. O quê? Para quem? Para quê? Por quê?</t>
  </si>
  <si>
    <t xml:space="preserve">Palestras sobre Cooperativismo, Cooperativismo para Empregados, Imersão em Cooperativismo, Cooperativismo para Jovens. </t>
  </si>
  <si>
    <t>Encontros comemorativos, Aniversário da cooperativa. OBS: Encontros que  reúnem  empregados, cooperados e  familiares.</t>
  </si>
  <si>
    <t>Organização do Quadro Social, Sucessão Familiar, Novos cooperados, Desenvolvimento do negócio do cooperado, Encontro de Mulheres Cooperativistas, Encontro de Jovens.</t>
  </si>
  <si>
    <t>CPA-20, ATLS, Atenção Primária à Saúde, Grafoscopia e Prevenção a Fraudes, Prevenção a Lavagem de Dinheiro, Dia de Campo, Desenvolvimento Agropecuário, Fórum dos Dirigentes de Cooperativas de Transporte, Programa de Desenvolvimento do Cooperativismo Vitivinícola.</t>
  </si>
  <si>
    <t>Direito Cooperativo, Ato Cooperativo, Lei Complementar nº. 130/2009, Lei 5764/1971, Marco legal das cooperativas de trabalho, Reforma Legislativa, Aspecto Legais,  Judicialização na Saúde e Direito Médico, Lei Geral de Proteçao de Dados.</t>
  </si>
  <si>
    <r>
      <t xml:space="preserve">Ações que promovem conhecimentos, habilidade e atitudes para a formação de líderes </t>
    </r>
    <r>
      <rPr>
        <u/>
        <sz val="11"/>
        <rFont val="Calibri"/>
        <family val="2"/>
        <scheme val="minor"/>
      </rPr>
      <t>de grupos</t>
    </r>
    <r>
      <rPr>
        <sz val="11"/>
        <rFont val="Calibri"/>
        <family val="2"/>
        <scheme val="minor"/>
      </rPr>
      <t xml:space="preserve">. Programa de Desenvolvimento de Lideres de Núcleo 
</t>
    </r>
  </si>
  <si>
    <t>Área</t>
  </si>
  <si>
    <t>Formação Profissional
Promoção Social</t>
  </si>
  <si>
    <t>Promoção Social</t>
  </si>
  <si>
    <t>Formação Profissional</t>
  </si>
  <si>
    <t>Formação de Vigilantes, Eletromecânica, Higiene Industrial, Operação e Manutenção de Máquinas, Manutenção Automotiva, Elétrica Básica Veicular, Cortes Industriais, Operador de Caixa de Supermercado, Armazenagem de Grãos, Boas Práticas de Fabricação, Formação de Eletricistas.</t>
  </si>
  <si>
    <t>Bolsas de Estudos</t>
  </si>
  <si>
    <t>Qualificar o quadro de colaboradores e associados da cooperativa.</t>
  </si>
  <si>
    <t>Bolsa de Estudos Graduação, Bolsa de Estudos Pós-graduação, Bolsa de Estudos Graduação Tecnológica.</t>
  </si>
  <si>
    <t>Competências e Ferramentas de Gestão, Planejamento Estratégico, Gestão de Desempenho e Resultados, Técnicas de Feedback, Comunicação, Gestão de Conflitos, Gestão da Mudança e Inovação, Desenvolvimento e Atulização de Líderes (foco no contexto, para gestores, dirigentes, coordenadores).</t>
  </si>
  <si>
    <t>Relacionamento Interpessoal, Trabalho em Equipe, Administração do Tempo, Administração de Conflitos, Inteligência Emocional, Análise Transacional, Programação Neurolinguística, Gestão da Mudança, Apresentação em Público, Oratória, Comunicação Empresarial, Desenvolvimento de Competências de Liderança (foco nas competências, comportamental).</t>
  </si>
  <si>
    <t>Cálculo automático de módulos x turmas.</t>
  </si>
  <si>
    <t xml:space="preserve">Indicar o objetivo estratégico. Vide aba Obj Est abaixo. </t>
  </si>
  <si>
    <r>
      <t xml:space="preserve">Indicar a natureza. Para a maioria dos treinamentos de Formação Profissional, usa-se </t>
    </r>
    <r>
      <rPr>
        <i/>
        <sz val="11"/>
        <color theme="1"/>
        <rFont val="Calibri"/>
        <family val="2"/>
        <scheme val="minor"/>
      </rPr>
      <t>Aperfeiçoamento Profissional.</t>
    </r>
  </si>
  <si>
    <t xml:space="preserve">Indicar o projeto estratégico. Vide aba Obj Est abaixo. </t>
  </si>
  <si>
    <r>
      <t xml:space="preserve">Número </t>
    </r>
    <r>
      <rPr>
        <u/>
        <sz val="11"/>
        <color theme="1"/>
        <rFont val="Calibri"/>
        <family val="2"/>
        <scheme val="minor"/>
      </rPr>
      <t>médio</t>
    </r>
    <r>
      <rPr>
        <sz val="11"/>
        <color theme="1"/>
        <rFont val="Calibri"/>
        <family val="2"/>
        <scheme val="minor"/>
      </rPr>
      <t xml:space="preserve"> de módulos por turma que se deseja realizar no título. Se não tiver certeza, informar 1.</t>
    </r>
  </si>
  <si>
    <r>
      <t xml:space="preserve">Número </t>
    </r>
    <r>
      <rPr>
        <u/>
        <sz val="11"/>
        <color theme="1"/>
        <rFont val="Calibri"/>
        <family val="2"/>
        <scheme val="minor"/>
      </rPr>
      <t>total</t>
    </r>
    <r>
      <rPr>
        <sz val="11"/>
        <color theme="1"/>
        <rFont val="Calibri"/>
        <family val="2"/>
        <scheme val="minor"/>
      </rPr>
      <t xml:space="preserve"> de turmas que se deseja realizar no título (informar pelo total).</t>
    </r>
  </si>
  <si>
    <r>
      <rPr>
        <u/>
        <sz val="11"/>
        <color theme="1"/>
        <rFont val="Calibri"/>
        <family val="2"/>
        <scheme val="minor"/>
      </rPr>
      <t>Média</t>
    </r>
    <r>
      <rPr>
        <sz val="11"/>
        <color theme="1"/>
        <rFont val="Calibri"/>
        <family val="2"/>
        <scheme val="minor"/>
      </rPr>
      <t xml:space="preserve"> de carga horária por encontro. Divide-se a carga horária total da relação acima e pelo n° de encontros.</t>
    </r>
  </si>
  <si>
    <r>
      <rPr>
        <u/>
        <sz val="11"/>
        <color theme="1"/>
        <rFont val="Calibri"/>
        <family val="2"/>
        <scheme val="minor"/>
      </rPr>
      <t>Média</t>
    </r>
    <r>
      <rPr>
        <sz val="11"/>
        <color theme="1"/>
        <rFont val="Calibri"/>
        <family val="2"/>
        <scheme val="minor"/>
      </rPr>
      <t xml:space="preserve"> de participações por encontro. Divide-se a participação total da relação acima e pelo n° de encontros.</t>
    </r>
  </si>
  <si>
    <t>Indicar o Público que será maioria, predominante.</t>
  </si>
  <si>
    <t>Indicar FP ou PS. Os títulos não podem misturar eventos das duas áreas.</t>
  </si>
  <si>
    <t>Indicar o setor. Já existe um setor “Geral” cadastrado. Porém, a cooperativa pode organizar os setores de acordo com sua realidade (afetará a importação de beneficiários).</t>
  </si>
  <si>
    <t>Indicar o subsetor. Já existe um subsetor “Geral” cadastrado. Porém, a cooperativa pode organizar os subsetores de acordo com sua realidade (afetará a importação de beneficiários).</t>
  </si>
  <si>
    <t xml:space="preserve">Indicar a tipologia predominante. </t>
  </si>
  <si>
    <t>Sescoop/RS
(total)</t>
  </si>
  <si>
    <t>Cooperativa
(total)</t>
  </si>
  <si>
    <t>Sescoop/RS
(valor/hora ou evento)</t>
  </si>
  <si>
    <t>Cooperativa
(valor/hora ou evento)</t>
  </si>
  <si>
    <t>Preencher</t>
  </si>
  <si>
    <r>
      <rPr>
        <i/>
        <sz val="10"/>
        <color rgb="FF000000"/>
        <rFont val="Calibri"/>
        <family val="2"/>
        <scheme val="minor"/>
      </rPr>
      <t xml:space="preserve">Preencher </t>
    </r>
    <r>
      <rPr>
        <b/>
        <sz val="13"/>
        <color rgb="FF000000"/>
        <rFont val="Calibri"/>
        <family val="2"/>
        <scheme val="minor"/>
      </rPr>
      <t xml:space="preserve">TÍTULO: </t>
    </r>
  </si>
  <si>
    <t>Palestra SIPAT</t>
  </si>
  <si>
    <t xml:space="preserve">Curso </t>
  </si>
  <si>
    <t>Cálculo Curso</t>
  </si>
  <si>
    <t>Vivencial/Artístico Cultural</t>
  </si>
  <si>
    <t>Cálculo Palestra</t>
  </si>
  <si>
    <t>Cálculo Vivencial/Artístico/Cultural</t>
  </si>
  <si>
    <t>Fórmula de Apoio (Portaria 12/2019)</t>
  </si>
  <si>
    <t>VP = VR + [(CHP - VR) x I%]</t>
  </si>
  <si>
    <t>Legenda:</t>
  </si>
  <si>
    <t>Curso:</t>
  </si>
  <si>
    <t>Palestra:</t>
  </si>
  <si>
    <t>Vivencial/Art-Cultural:</t>
  </si>
  <si>
    <t>Para palestra única, ver a tabela principal</t>
  </si>
  <si>
    <t>CÁLCULO</t>
  </si>
  <si>
    <t>Curso, Palestra ou Vivencial/Art-Cult?</t>
  </si>
  <si>
    <t>Quantidade de palestras iguais no mesmo dia:</t>
  </si>
  <si>
    <t xml:space="preserve">Inserir a carga horária total: </t>
  </si>
  <si>
    <t>Quantidade:</t>
  </si>
  <si>
    <t>Valor da Participação do Sescoop/RS h/a</t>
  </si>
  <si>
    <t>1ª Palestra:</t>
  </si>
  <si>
    <t xml:space="preserve">Valor participação Sescoop/RS (hora-aula x carga horária): </t>
  </si>
  <si>
    <t>2ª Palestra</t>
  </si>
  <si>
    <t>Contrapartida da Cooperativa h/a</t>
  </si>
  <si>
    <t>3ª Palestra</t>
  </si>
  <si>
    <t xml:space="preserve">Valor participação Cooperativa (hora-aula x carga horária): </t>
  </si>
  <si>
    <t>Total Sescoop/RS:</t>
  </si>
  <si>
    <t>Total Cooperativa:</t>
  </si>
  <si>
    <r>
      <rPr>
        <b/>
        <sz val="10"/>
        <rFont val="Calibri"/>
        <family val="2"/>
      </rPr>
      <t>VP:</t>
    </r>
    <r>
      <rPr>
        <sz val="10"/>
        <rFont val="Calibri"/>
        <family val="2"/>
      </rPr>
      <t xml:space="preserve"> Valor da Participação do Sescoop/RS</t>
    </r>
  </si>
  <si>
    <r>
      <rPr>
        <b/>
        <sz val="10"/>
        <rFont val="Calibri"/>
        <family val="2"/>
      </rPr>
      <t>VR:</t>
    </r>
    <r>
      <rPr>
        <sz val="10"/>
        <rFont val="Calibri"/>
        <family val="2"/>
      </rPr>
      <t xml:space="preserve"> Valor de Referência</t>
    </r>
  </si>
  <si>
    <r>
      <rPr>
        <b/>
        <sz val="10"/>
        <rFont val="Calibri"/>
        <family val="2"/>
      </rPr>
      <t>CHP:</t>
    </r>
    <r>
      <rPr>
        <sz val="10"/>
        <rFont val="Calibri"/>
        <family val="2"/>
      </rPr>
      <t xml:space="preserve"> Custo da hora/palestra/vivencial-artístico cultural)</t>
    </r>
  </si>
  <si>
    <r>
      <rPr>
        <b/>
        <sz val="10"/>
        <rFont val="Calibri"/>
        <family val="2"/>
      </rPr>
      <t>I%:</t>
    </r>
    <r>
      <rPr>
        <sz val="10"/>
        <rFont val="Calibri"/>
        <family val="2"/>
      </rPr>
      <t xml:space="preserve"> Índice de participação adicional</t>
    </r>
  </si>
  <si>
    <r>
      <t xml:space="preserve">Valor </t>
    </r>
    <r>
      <rPr>
        <b/>
        <sz val="11"/>
        <rFont val="Calibri"/>
        <family val="2"/>
      </rPr>
      <t>hora-aula</t>
    </r>
    <r>
      <rPr>
        <sz val="11"/>
        <rFont val="Calibri"/>
        <family val="2"/>
      </rPr>
      <t xml:space="preserve"> Curso ou
Valor total da Palestra/Vivencial Art-Cult</t>
    </r>
  </si>
  <si>
    <t>CÁLCULO DE APOIO - SESCOOP/RS x COOPERATIVA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</si>
</sst>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0.0"/>
    <numFmt numFmtId="165" formatCode="0.0"/>
    <numFmt numFmtId="166" formatCode="_-[$R$-416]\ * #,##0.00_-;\-[$R$-416]\ * #,##0.00_-;_-[$R$-416]\ * &quot;-&quot;??_-;_-@_-"/>
  </numFmts>
  <fonts count="30" x14ac:knownFonts="1">
    <font>
      <sz val="11"/>
      <color theme="1"/>
      <name val="Calibri"/>
      <family val="2"/>
      <scheme val="minor"/>
    </font>
    <font>
      <sz val="11"/>
      <color theme="1"/>
      <name val="Calibri"/>
      <family val="2"/>
      <scheme val="minor"/>
    </font>
    <font>
      <b/>
      <sz val="13"/>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i/>
      <sz val="9"/>
      <color rgb="FF000000"/>
      <name val="Calibri"/>
      <family val="2"/>
      <scheme val="minor"/>
    </font>
    <font>
      <b/>
      <sz val="11"/>
      <color theme="1"/>
      <name val="Calibri"/>
      <family val="2"/>
      <scheme val="minor"/>
    </font>
    <font>
      <b/>
      <u/>
      <sz val="11"/>
      <name val="Calibri"/>
      <family val="2"/>
      <scheme val="minor"/>
    </font>
    <font>
      <sz val="13"/>
      <color rgb="FF000000"/>
      <name val="Calibri"/>
      <family val="2"/>
      <scheme val="minor"/>
    </font>
    <font>
      <i/>
      <sz val="11"/>
      <color theme="1"/>
      <name val="Calibri"/>
      <family val="2"/>
      <scheme val="minor"/>
    </font>
    <font>
      <b/>
      <sz val="20"/>
      <name val="Calibri"/>
      <family val="2"/>
      <scheme val="minor"/>
    </font>
    <font>
      <i/>
      <sz val="10"/>
      <color rgb="FF000000"/>
      <name val="Calibri"/>
      <family val="2"/>
      <scheme val="minor"/>
    </font>
    <font>
      <i/>
      <sz val="8"/>
      <name val="Calibri"/>
      <family val="2"/>
      <scheme val="minor"/>
    </font>
    <font>
      <u/>
      <sz val="11"/>
      <name val="Calibri"/>
      <family val="2"/>
      <scheme val="minor"/>
    </font>
    <font>
      <u/>
      <sz val="11"/>
      <color theme="1"/>
      <name val="Calibri"/>
      <family val="2"/>
      <scheme val="minor"/>
    </font>
    <font>
      <sz val="11"/>
      <color theme="1"/>
      <name val="Calibri"/>
      <family val="2"/>
    </font>
    <font>
      <sz val="11"/>
      <color rgb="FFD9D9D9"/>
      <name val="Calibri"/>
      <family val="2"/>
    </font>
    <font>
      <b/>
      <sz val="14"/>
      <color rgb="FF000000"/>
      <name val="Calibri"/>
      <family val="2"/>
    </font>
    <font>
      <sz val="9"/>
      <name val="Calibri"/>
      <family val="2"/>
    </font>
    <font>
      <sz val="11"/>
      <name val="Calibri"/>
      <family val="2"/>
    </font>
    <font>
      <b/>
      <sz val="16"/>
      <name val="Calibri"/>
      <family val="2"/>
    </font>
    <font>
      <sz val="10"/>
      <name val="Calibri"/>
      <family val="2"/>
    </font>
    <font>
      <b/>
      <sz val="10"/>
      <name val="Calibri"/>
      <family val="2"/>
    </font>
    <font>
      <b/>
      <sz val="11"/>
      <name val="Calibri"/>
      <family val="2"/>
    </font>
    <font>
      <b/>
      <sz val="16"/>
      <color rgb="FF000000"/>
      <name val="Calibri"/>
      <family val="2"/>
    </font>
    <font>
      <b/>
      <sz val="12"/>
      <name val="Calibri"/>
      <family val="2"/>
    </font>
    <font>
      <b/>
      <sz val="20"/>
      <name val="Calibri"/>
      <family val="2"/>
    </font>
    <font>
      <sz val="12"/>
      <name val="Calibri"/>
      <family val="2"/>
    </font>
    <font>
      <b/>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D9D9D9"/>
        <bgColor rgb="FF000000"/>
      </patternFill>
    </fill>
    <fill>
      <patternFill patternType="solid">
        <fgColor rgb="FF92D050"/>
        <bgColor rgb="FF000000"/>
      </patternFill>
    </fill>
    <fill>
      <patternFill patternType="solid">
        <fgColor rgb="FFDBDBDB"/>
        <bgColor rgb="FF000000"/>
      </patternFill>
    </fill>
    <fill>
      <patternFill patternType="solid">
        <fgColor rgb="FFFFFF00"/>
        <bgColor rgb="FF000000"/>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top/>
      <bottom/>
      <diagonal/>
    </border>
    <border>
      <left/>
      <right style="medium">
        <color rgb="FF808080"/>
      </right>
      <top/>
      <bottom/>
      <diagonal/>
    </border>
    <border>
      <left/>
      <right style="thin">
        <color indexed="64"/>
      </right>
      <top/>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rgb="FF808080"/>
      </left>
      <right/>
      <top/>
      <bottom style="medium">
        <color rgb="FF808080"/>
      </bottom>
      <diagonal/>
    </border>
    <border>
      <left/>
      <right/>
      <top/>
      <bottom style="medium">
        <color rgb="FF808080"/>
      </bottom>
      <diagonal/>
    </border>
    <border>
      <left/>
      <right style="medium">
        <color rgb="FF808080"/>
      </right>
      <top/>
      <bottom style="medium">
        <color rgb="FF80808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3">
    <xf numFmtId="0" fontId="0" fillId="0" borderId="0" xfId="0"/>
    <xf numFmtId="0" fontId="0" fillId="0" borderId="0" xfId="0" applyBorder="1"/>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4"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0" xfId="0" applyFont="1" applyBorder="1" applyAlignment="1">
      <alignment vertical="center"/>
    </xf>
    <xf numFmtId="0" fontId="0" fillId="0" borderId="0" xfId="0" applyBorder="1" applyAlignment="1">
      <alignment horizontal="center"/>
    </xf>
    <xf numFmtId="0" fontId="5" fillId="0" borderId="0" xfId="0" applyFont="1" applyBorder="1" applyAlignment="1">
      <alignment horizontal="right" vertical="center"/>
    </xf>
    <xf numFmtId="0" fontId="4" fillId="0" borderId="0" xfId="0" applyFont="1" applyBorder="1"/>
    <xf numFmtId="0" fontId="5" fillId="0" borderId="0" xfId="0" applyFont="1" applyBorder="1" applyAlignment="1">
      <alignment horizontal="center" vertical="center"/>
    </xf>
    <xf numFmtId="0" fontId="4" fillId="0" borderId="0" xfId="0" applyFont="1" applyBorder="1" applyAlignment="1">
      <alignment horizontal="right" vertical="center"/>
    </xf>
    <xf numFmtId="164"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4" fillId="0" borderId="0" xfId="0" applyFont="1" applyBorder="1" applyAlignment="1">
      <alignment horizontal="center"/>
    </xf>
    <xf numFmtId="0" fontId="5" fillId="0" borderId="0" xfId="0" applyFont="1" applyFill="1" applyBorder="1" applyAlignment="1">
      <alignment horizontal="right" vertical="center"/>
    </xf>
    <xf numFmtId="0" fontId="4" fillId="3" borderId="16" xfId="0" applyFont="1" applyFill="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xf>
    <xf numFmtId="165" fontId="5" fillId="0" borderId="18" xfId="0" applyNumberFormat="1" applyFont="1" applyBorder="1" applyAlignment="1">
      <alignment horizontal="center" vertical="center"/>
    </xf>
    <xf numFmtId="1" fontId="5" fillId="0" borderId="18" xfId="0" applyNumberFormat="1" applyFont="1" applyBorder="1" applyAlignment="1">
      <alignment horizontal="center" vertical="center"/>
    </xf>
    <xf numFmtId="165" fontId="0" fillId="0" borderId="0" xfId="0" applyNumberFormat="1" applyAlignment="1">
      <alignment horizontal="center"/>
    </xf>
    <xf numFmtId="0" fontId="4" fillId="3" borderId="20" xfId="0" applyFont="1" applyFill="1" applyBorder="1" applyAlignment="1">
      <alignment horizontal="center" vertical="center"/>
    </xf>
    <xf numFmtId="165" fontId="0" fillId="0" borderId="0" xfId="0" applyNumberFormat="1" applyBorder="1" applyAlignment="1">
      <alignment horizontal="center"/>
    </xf>
    <xf numFmtId="165" fontId="5" fillId="0" borderId="0" xfId="0" applyNumberFormat="1" applyFont="1" applyBorder="1" applyAlignment="1">
      <alignment horizontal="center"/>
    </xf>
    <xf numFmtId="0" fontId="4" fillId="3" borderId="22" xfId="0" applyFont="1" applyFill="1" applyBorder="1" applyAlignment="1">
      <alignment horizontal="center" vertical="center"/>
    </xf>
    <xf numFmtId="0" fontId="5" fillId="0" borderId="17" xfId="0" applyFont="1" applyBorder="1" applyAlignment="1">
      <alignment vertical="center"/>
    </xf>
    <xf numFmtId="0" fontId="4" fillId="0" borderId="18" xfId="0" applyFont="1" applyBorder="1"/>
    <xf numFmtId="0" fontId="5" fillId="4" borderId="18" xfId="0" applyFont="1" applyFill="1" applyBorder="1" applyAlignment="1">
      <alignment horizontal="center" vertical="center"/>
    </xf>
    <xf numFmtId="0" fontId="4" fillId="0" borderId="17" xfId="0" applyFont="1" applyBorder="1" applyAlignment="1">
      <alignment horizontal="right" vertical="center"/>
    </xf>
    <xf numFmtId="3" fontId="5" fillId="4" borderId="18" xfId="0" applyNumberFormat="1" applyFont="1" applyFill="1" applyBorder="1" applyAlignment="1">
      <alignment horizontal="center" vertical="center"/>
    </xf>
    <xf numFmtId="1" fontId="5" fillId="4" borderId="18" xfId="0" applyNumberFormat="1" applyFont="1" applyFill="1" applyBorder="1" applyAlignment="1">
      <alignment horizontal="center" vertical="center"/>
    </xf>
    <xf numFmtId="0" fontId="4" fillId="0" borderId="19" xfId="0" applyFont="1" applyBorder="1" applyAlignment="1">
      <alignment horizont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4" fontId="0" fillId="0" borderId="0" xfId="1" applyFont="1" applyFill="1" applyBorder="1"/>
    <xf numFmtId="44" fontId="0" fillId="0" borderId="0" xfId="1" applyFont="1" applyFill="1"/>
    <xf numFmtId="0" fontId="0" fillId="0" borderId="0" xfId="0" applyFill="1"/>
    <xf numFmtId="0" fontId="0" fillId="0" borderId="0" xfId="0" applyFill="1" applyAlignment="1">
      <alignment horizontal="right"/>
    </xf>
    <xf numFmtId="0" fontId="0" fillId="0" borderId="0" xfId="0" applyAlignment="1">
      <alignment vertical="center"/>
    </xf>
    <xf numFmtId="0" fontId="8" fillId="0" borderId="0" xfId="0" applyFont="1" applyFill="1" applyBorder="1" applyAlignment="1">
      <alignment horizontal="right" vertical="center"/>
    </xf>
    <xf numFmtId="0" fontId="0" fillId="0" borderId="0" xfId="0" applyAlignment="1">
      <alignment horizontal="left" vertical="center"/>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0" fillId="0" borderId="27" xfId="0" applyBorder="1"/>
    <xf numFmtId="0" fontId="7" fillId="0" borderId="0" xfId="0" applyFont="1" applyAlignment="1">
      <alignment horizontal="right"/>
    </xf>
    <xf numFmtId="0" fontId="7" fillId="0" borderId="0" xfId="0" applyFont="1" applyFill="1" applyAlignment="1">
      <alignment horizontal="right" vertical="center" wrapText="1"/>
    </xf>
    <xf numFmtId="0" fontId="7" fillId="0" borderId="0" xfId="0" applyFont="1" applyFill="1" applyAlignment="1">
      <alignment horizontal="right"/>
    </xf>
    <xf numFmtId="0" fontId="2" fillId="0" borderId="0" xfId="0" applyFont="1" applyBorder="1" applyAlignment="1">
      <alignment horizontal="right" vertical="center"/>
    </xf>
    <xf numFmtId="0" fontId="6" fillId="0" borderId="0" xfId="0" applyFont="1" applyBorder="1" applyAlignment="1">
      <alignment horizontal="right" vertical="center"/>
    </xf>
    <xf numFmtId="0" fontId="0" fillId="0" borderId="0" xfId="0" applyAlignment="1">
      <alignment horizontal="left"/>
    </xf>
    <xf numFmtId="3" fontId="0" fillId="0" borderId="0" xfId="0" applyNumberFormat="1" applyAlignment="1">
      <alignment horizontal="left" vertical="center"/>
    </xf>
    <xf numFmtId="0" fontId="5" fillId="0" borderId="0" xfId="0" applyFont="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xf numFmtId="0" fontId="4" fillId="0" borderId="1" xfId="0" applyFont="1" applyFill="1" applyBorder="1" applyAlignment="1">
      <alignment horizontal="justify" vertical="center" wrapText="1"/>
    </xf>
    <xf numFmtId="0" fontId="4" fillId="0" borderId="30" xfId="0" applyFont="1" applyFill="1" applyBorder="1" applyAlignment="1">
      <alignment horizontal="center" vertical="center"/>
    </xf>
    <xf numFmtId="0" fontId="4" fillId="0" borderId="29" xfId="0" applyFont="1" applyBorder="1" applyAlignment="1">
      <alignment vertical="center" wrapText="1"/>
    </xf>
    <xf numFmtId="0" fontId="4" fillId="0" borderId="29" xfId="0" applyFont="1" applyFill="1" applyBorder="1" applyAlignment="1">
      <alignment vertical="center" wrapText="1"/>
    </xf>
    <xf numFmtId="0" fontId="4" fillId="0" borderId="0" xfId="0" applyFont="1" applyFill="1"/>
    <xf numFmtId="0" fontId="4" fillId="0" borderId="32" xfId="0" applyFont="1" applyFill="1" applyBorder="1" applyAlignment="1">
      <alignment horizontal="center" vertical="center" wrapText="1"/>
    </xf>
    <xf numFmtId="0" fontId="4" fillId="0" borderId="32" xfId="0" applyFont="1" applyFill="1" applyBorder="1" applyAlignment="1">
      <alignment horizontal="justify" vertical="center" wrapText="1"/>
    </xf>
    <xf numFmtId="0" fontId="4" fillId="0" borderId="1" xfId="0" applyFont="1" applyBorder="1" applyAlignment="1">
      <alignment vertical="center" wrapText="1"/>
    </xf>
    <xf numFmtId="0" fontId="4" fillId="0" borderId="29" xfId="0" applyFont="1" applyFill="1" applyBorder="1" applyAlignment="1">
      <alignment horizontal="center" vertical="center" wrapText="1"/>
    </xf>
    <xf numFmtId="0" fontId="4" fillId="0" borderId="29" xfId="0" applyFont="1" applyFill="1" applyBorder="1" applyAlignment="1">
      <alignment horizontal="justify" vertical="center" wrapText="1"/>
    </xf>
    <xf numFmtId="0" fontId="4" fillId="0" borderId="34" xfId="0" applyFont="1" applyBorder="1" applyAlignment="1">
      <alignment horizontal="center"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top" wrapText="1"/>
    </xf>
    <xf numFmtId="0" fontId="4" fillId="0" borderId="0" xfId="0" applyFont="1" applyAlignment="1">
      <alignment horizontal="justify" vertical="top" wrapText="1"/>
    </xf>
    <xf numFmtId="0" fontId="7" fillId="0" borderId="0" xfId="0" applyFont="1" applyAlignment="1">
      <alignment horizontal="left"/>
    </xf>
    <xf numFmtId="0" fontId="0" fillId="3" borderId="0" xfId="0" applyFill="1" applyAlignment="1">
      <alignment horizontal="center" vertical="center"/>
    </xf>
    <xf numFmtId="3" fontId="0" fillId="3" borderId="0" xfId="0" applyNumberFormat="1" applyFill="1" applyAlignment="1">
      <alignment horizontal="center" vertical="center"/>
    </xf>
    <xf numFmtId="1" fontId="0" fillId="3" borderId="0" xfId="0" applyNumberFormat="1" applyFill="1" applyAlignment="1">
      <alignment horizontal="center" vertical="center"/>
    </xf>
    <xf numFmtId="0" fontId="0" fillId="2" borderId="0" xfId="0" applyFill="1" applyAlignment="1">
      <alignment horizontal="center" vertical="center" wrapText="1"/>
    </xf>
    <xf numFmtId="44" fontId="0" fillId="2" borderId="20" xfId="0" applyNumberFormat="1" applyFill="1" applyBorder="1"/>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44" fontId="5" fillId="0" borderId="0" xfId="1" applyFont="1" applyFill="1" applyBorder="1"/>
    <xf numFmtId="0" fontId="4"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6" fillId="0" borderId="0" xfId="0" applyFont="1" applyBorder="1" applyAlignment="1">
      <alignment horizontal="center" vertical="center"/>
    </xf>
    <xf numFmtId="0" fontId="0" fillId="0" borderId="0" xfId="0" applyAlignment="1">
      <alignment horizontal="center"/>
    </xf>
    <xf numFmtId="0" fontId="5" fillId="4" borderId="18" xfId="0" applyFont="1" applyFill="1" applyBorder="1" applyAlignment="1">
      <alignment horizontal="center"/>
    </xf>
    <xf numFmtId="0" fontId="9" fillId="0" borderId="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4" fontId="0" fillId="0" borderId="9" xfId="1" applyFont="1" applyBorder="1" applyProtection="1">
      <protection locked="0"/>
    </xf>
    <xf numFmtId="44" fontId="0" fillId="0" borderId="4" xfId="1" applyFont="1" applyBorder="1" applyProtection="1">
      <protection locked="0"/>
    </xf>
    <xf numFmtId="44" fontId="0" fillId="0" borderId="15" xfId="1" applyFont="1" applyBorder="1" applyProtection="1">
      <protection locked="0"/>
    </xf>
    <xf numFmtId="44" fontId="0" fillId="0" borderId="8" xfId="1" applyFont="1" applyBorder="1" applyProtection="1">
      <protection locked="0"/>
    </xf>
    <xf numFmtId="0" fontId="6" fillId="0" borderId="0" xfId="0" applyFont="1" applyBorder="1" applyAlignment="1">
      <alignment horizontal="center" vertical="center"/>
    </xf>
    <xf numFmtId="44" fontId="0" fillId="0" borderId="26" xfId="0" applyNumberFormat="1" applyBorder="1"/>
    <xf numFmtId="44" fontId="5" fillId="0" borderId="19" xfId="1" applyFont="1" applyFill="1" applyBorder="1"/>
    <xf numFmtId="44" fontId="0" fillId="3" borderId="1" xfId="1" applyFont="1" applyFill="1" applyBorder="1"/>
    <xf numFmtId="44" fontId="0" fillId="3" borderId="42" xfId="1" applyFont="1" applyFill="1" applyBorder="1"/>
    <xf numFmtId="44" fontId="0" fillId="3" borderId="5" xfId="1" applyFont="1" applyFill="1" applyBorder="1"/>
    <xf numFmtId="44" fontId="0" fillId="3" borderId="4" xfId="1" applyFont="1" applyFill="1" applyBorder="1"/>
    <xf numFmtId="44" fontId="0" fillId="3" borderId="6" xfId="1" applyFont="1" applyFill="1" applyBorder="1"/>
    <xf numFmtId="44" fontId="0" fillId="3" borderId="8" xfId="1" applyFont="1" applyFill="1" applyBorder="1"/>
    <xf numFmtId="0" fontId="5" fillId="2" borderId="35" xfId="0" applyFont="1" applyFill="1" applyBorder="1" applyAlignment="1">
      <alignment horizontal="center" wrapText="1"/>
    </xf>
    <xf numFmtId="44" fontId="0" fillId="3" borderId="43" xfId="1" applyFont="1" applyFill="1" applyBorder="1"/>
    <xf numFmtId="44" fontId="0" fillId="3" borderId="17" xfId="1" applyFont="1" applyFill="1" applyBorder="1"/>
    <xf numFmtId="44" fontId="0" fillId="3" borderId="44" xfId="1" applyFont="1" applyFill="1" applyBorder="1"/>
    <xf numFmtId="0" fontId="5" fillId="2" borderId="35" xfId="0" applyFont="1" applyFill="1" applyBorder="1" applyAlignment="1">
      <alignment horizontal="center" vertical="center" wrapText="1"/>
    </xf>
    <xf numFmtId="44" fontId="0" fillId="3" borderId="3" xfId="1" applyFont="1" applyFill="1" applyBorder="1"/>
    <xf numFmtId="44" fontId="0" fillId="3" borderId="2" xfId="1" applyFont="1" applyFill="1" applyBorder="1"/>
    <xf numFmtId="44" fontId="0" fillId="3" borderId="9" xfId="1" applyFont="1" applyFill="1" applyBorder="1"/>
    <xf numFmtId="44" fontId="0" fillId="3" borderId="7" xfId="1" applyFont="1" applyFill="1" applyBorder="1"/>
    <xf numFmtId="0" fontId="6" fillId="0" borderId="0" xfId="0" applyFont="1" applyBorder="1" applyAlignment="1" applyProtection="1">
      <alignment horizontal="right" vertical="center"/>
    </xf>
    <xf numFmtId="0" fontId="0" fillId="0" borderId="0" xfId="0" applyProtection="1"/>
    <xf numFmtId="0" fontId="0" fillId="0" borderId="0" xfId="0" applyFill="1" applyProtection="1"/>
    <xf numFmtId="0" fontId="2" fillId="0" borderId="0" xfId="0" applyFont="1" applyBorder="1" applyAlignment="1" applyProtection="1">
      <alignment horizontal="right" vertical="center"/>
    </xf>
    <xf numFmtId="0" fontId="9" fillId="0" borderId="0" xfId="0" applyFont="1" applyBorder="1" applyAlignment="1" applyProtection="1">
      <alignment horizontal="left" vertical="center"/>
    </xf>
    <xf numFmtId="0" fontId="2"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2" borderId="35" xfId="0" applyFont="1" applyFill="1" applyBorder="1" applyAlignment="1" applyProtection="1">
      <alignment horizontal="center" wrapText="1"/>
    </xf>
    <xf numFmtId="0" fontId="5" fillId="2" borderId="35" xfId="0" applyFont="1" applyFill="1" applyBorder="1" applyAlignment="1" applyProtection="1">
      <alignment horizontal="center" vertical="center" wrapText="1"/>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2" xfId="0" applyFont="1" applyBorder="1" applyAlignment="1" applyProtection="1">
      <alignment horizontal="center" vertical="center"/>
    </xf>
    <xf numFmtId="0" fontId="4" fillId="3" borderId="2"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3" borderId="20" xfId="0" applyFont="1" applyFill="1" applyBorder="1" applyAlignment="1" applyProtection="1">
      <alignment horizontal="center" vertical="center"/>
    </xf>
    <xf numFmtId="44" fontId="0" fillId="0" borderId="9" xfId="1" applyFont="1" applyBorder="1" applyProtection="1"/>
    <xf numFmtId="44" fontId="0" fillId="0" borderId="0" xfId="1" applyFont="1" applyFill="1" applyBorder="1" applyProtection="1"/>
    <xf numFmtId="44" fontId="0" fillId="3" borderId="42" xfId="1" applyFont="1" applyFill="1" applyBorder="1" applyProtection="1"/>
    <xf numFmtId="44" fontId="0" fillId="3" borderId="43" xfId="1" applyFont="1" applyFill="1" applyBorder="1" applyProtection="1"/>
    <xf numFmtId="44" fontId="0" fillId="3" borderId="3" xfId="1" applyFont="1" applyFill="1" applyBorder="1" applyProtection="1"/>
    <xf numFmtId="44" fontId="0" fillId="3" borderId="2" xfId="1" applyFont="1" applyFill="1" applyBorder="1" applyProtection="1"/>
    <xf numFmtId="44" fontId="0" fillId="3" borderId="9" xfId="1" applyFont="1" applyFill="1" applyBorder="1" applyProtection="1"/>
    <xf numFmtId="0" fontId="3" fillId="0" borderId="5" xfId="0" applyFont="1" applyBorder="1" applyAlignment="1" applyProtection="1">
      <alignment horizontal="left"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3" borderId="1" xfId="0" applyFont="1" applyFill="1" applyBorder="1" applyAlignment="1" applyProtection="1">
      <alignment horizontal="center" vertical="center"/>
    </xf>
    <xf numFmtId="44" fontId="0" fillId="0" borderId="4" xfId="1" applyFont="1" applyBorder="1" applyProtection="1"/>
    <xf numFmtId="44" fontId="0" fillId="3" borderId="5" xfId="1" applyFont="1" applyFill="1" applyBorder="1" applyProtection="1"/>
    <xf numFmtId="44" fontId="0" fillId="3" borderId="17" xfId="1" applyFont="1" applyFill="1" applyBorder="1" applyProtection="1"/>
    <xf numFmtId="44" fontId="0" fillId="3" borderId="1" xfId="1" applyFont="1" applyFill="1" applyBorder="1" applyProtection="1"/>
    <xf numFmtId="44" fontId="0" fillId="3" borderId="4" xfId="1" applyFont="1" applyFill="1" applyBorder="1" applyProtection="1"/>
    <xf numFmtId="0" fontId="3" fillId="0" borderId="13" xfId="0" applyFont="1" applyBorder="1" applyAlignment="1" applyProtection="1">
      <alignment horizontal="left" vertical="center"/>
    </xf>
    <xf numFmtId="0" fontId="3" fillId="0" borderId="14" xfId="0" applyFont="1" applyBorder="1" applyAlignment="1" applyProtection="1">
      <alignment horizontal="center" vertical="center"/>
    </xf>
    <xf numFmtId="0" fontId="4" fillId="3" borderId="14" xfId="0" applyFont="1" applyFill="1" applyBorder="1" applyAlignment="1" applyProtection="1">
      <alignment horizontal="center" vertical="center"/>
    </xf>
    <xf numFmtId="0" fontId="4" fillId="0" borderId="14" xfId="0" applyFont="1" applyBorder="1" applyAlignment="1" applyProtection="1">
      <alignment horizontal="center" vertical="center"/>
    </xf>
    <xf numFmtId="44" fontId="0" fillId="0" borderId="15" xfId="1" applyFont="1" applyBorder="1" applyProtection="1"/>
    <xf numFmtId="0" fontId="3" fillId="0" borderId="6"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7" xfId="0" applyFont="1" applyBorder="1" applyAlignment="1" applyProtection="1">
      <alignment horizontal="center" vertical="center"/>
    </xf>
    <xf numFmtId="0" fontId="4" fillId="3" borderId="7"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44" fontId="0" fillId="0" borderId="8" xfId="1" applyFont="1" applyBorder="1" applyProtection="1"/>
    <xf numFmtId="44" fontId="0" fillId="3" borderId="6" xfId="1" applyFont="1" applyFill="1" applyBorder="1" applyProtection="1"/>
    <xf numFmtId="44" fontId="0" fillId="3" borderId="44" xfId="1" applyFont="1" applyFill="1" applyBorder="1" applyProtection="1"/>
    <xf numFmtId="44" fontId="0" fillId="3" borderId="7" xfId="1" applyFont="1" applyFill="1" applyBorder="1" applyProtection="1"/>
    <xf numFmtId="44" fontId="0" fillId="3" borderId="8" xfId="1" applyFont="1" applyFill="1" applyBorder="1" applyProtection="1"/>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44" fontId="0" fillId="0" borderId="0" xfId="1" applyFont="1" applyFill="1" applyProtection="1"/>
    <xf numFmtId="0" fontId="5" fillId="0" borderId="0" xfId="0" applyFont="1" applyBorder="1" applyAlignment="1" applyProtection="1">
      <alignment horizontal="right" vertical="center"/>
    </xf>
    <xf numFmtId="0" fontId="5" fillId="0" borderId="17" xfId="0" applyFont="1" applyBorder="1" applyAlignment="1" applyProtection="1">
      <alignment vertical="center"/>
    </xf>
    <xf numFmtId="0" fontId="5" fillId="4" borderId="18" xfId="0" applyFont="1" applyFill="1" applyBorder="1" applyAlignment="1" applyProtection="1">
      <alignment horizontal="center"/>
    </xf>
    <xf numFmtId="0" fontId="4" fillId="0" borderId="18" xfId="0" applyFont="1" applyBorder="1" applyProtection="1"/>
    <xf numFmtId="0" fontId="5" fillId="4" borderId="18" xfId="0" applyFont="1" applyFill="1" applyBorder="1" applyAlignment="1" applyProtection="1">
      <alignment horizontal="center" vertical="center"/>
    </xf>
    <xf numFmtId="0" fontId="5" fillId="0" borderId="18" xfId="0" applyFont="1" applyBorder="1" applyAlignment="1" applyProtection="1">
      <alignment horizontal="center" vertical="center"/>
    </xf>
    <xf numFmtId="44" fontId="5" fillId="0" borderId="19" xfId="1" applyFont="1" applyFill="1" applyBorder="1" applyProtection="1"/>
    <xf numFmtId="44" fontId="5" fillId="0" borderId="0" xfId="1" applyFont="1" applyFill="1" applyBorder="1" applyProtection="1"/>
    <xf numFmtId="0" fontId="4" fillId="0" borderId="0" xfId="0" applyFont="1" applyBorder="1" applyProtection="1"/>
    <xf numFmtId="0" fontId="4" fillId="0" borderId="17" xfId="0" applyFont="1" applyBorder="1" applyAlignment="1" applyProtection="1">
      <alignment horizontal="right" vertical="center"/>
    </xf>
    <xf numFmtId="1" fontId="5" fillId="0" borderId="18" xfId="0" applyNumberFormat="1" applyFont="1" applyBorder="1" applyAlignment="1" applyProtection="1">
      <alignment horizontal="center" vertical="center"/>
    </xf>
    <xf numFmtId="3" fontId="5" fillId="4" borderId="18" xfId="0" applyNumberFormat="1" applyFont="1" applyFill="1" applyBorder="1" applyAlignment="1" applyProtection="1">
      <alignment horizontal="center" vertical="center"/>
    </xf>
    <xf numFmtId="165" fontId="5" fillId="0" borderId="18" xfId="0" applyNumberFormat="1" applyFont="1" applyBorder="1" applyAlignment="1" applyProtection="1">
      <alignment horizontal="center" vertical="center"/>
    </xf>
    <xf numFmtId="1" fontId="5" fillId="4" borderId="18" xfId="0" applyNumberFormat="1" applyFont="1" applyFill="1" applyBorder="1" applyAlignment="1" applyProtection="1">
      <alignment horizontal="center" vertical="center"/>
    </xf>
    <xf numFmtId="0" fontId="4" fillId="0" borderId="19" xfId="0" applyFont="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Border="1" applyAlignment="1" applyProtection="1">
      <alignment horizontal="right" vertical="center"/>
    </xf>
    <xf numFmtId="0" fontId="5" fillId="0" borderId="0" xfId="0" applyFont="1" applyBorder="1" applyAlignment="1" applyProtection="1">
      <alignment horizontal="center"/>
    </xf>
    <xf numFmtId="165" fontId="5" fillId="0" borderId="0" xfId="0" applyNumberFormat="1" applyFont="1" applyBorder="1" applyAlignment="1" applyProtection="1">
      <alignment horizontal="center"/>
    </xf>
    <xf numFmtId="0" fontId="5" fillId="0" borderId="0" xfId="0"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165" fontId="5" fillId="0" borderId="0" xfId="0" applyNumberFormat="1" applyFont="1" applyBorder="1" applyAlignment="1" applyProtection="1">
      <alignment horizontal="center" vertical="center"/>
    </xf>
    <xf numFmtId="0" fontId="4" fillId="0" borderId="0" xfId="0" applyFont="1" applyBorder="1" applyAlignment="1" applyProtection="1">
      <alignment horizontal="center"/>
    </xf>
    <xf numFmtId="0" fontId="8" fillId="0" borderId="0" xfId="0" applyFont="1" applyFill="1" applyBorder="1" applyAlignment="1" applyProtection="1">
      <alignment horizontal="right" vertical="center"/>
    </xf>
    <xf numFmtId="0" fontId="0" fillId="0" borderId="0" xfId="0" applyBorder="1" applyProtection="1"/>
    <xf numFmtId="0" fontId="0" fillId="0" borderId="0" xfId="0" applyBorder="1" applyAlignment="1" applyProtection="1">
      <alignment horizontal="center"/>
    </xf>
    <xf numFmtId="165" fontId="0" fillId="0" borderId="0" xfId="0" applyNumberFormat="1" applyBorder="1" applyAlignment="1" applyProtection="1">
      <alignment horizontal="center"/>
    </xf>
    <xf numFmtId="0" fontId="0" fillId="0" borderId="0" xfId="0" applyFill="1" applyBorder="1" applyAlignment="1" applyProtection="1">
      <alignment horizontal="center"/>
    </xf>
    <xf numFmtId="0" fontId="5" fillId="0" borderId="0" xfId="0" applyFont="1" applyFill="1" applyBorder="1" applyAlignment="1" applyProtection="1">
      <alignment horizontal="right" vertical="center"/>
    </xf>
    <xf numFmtId="0" fontId="7" fillId="0" borderId="0" xfId="0" applyFont="1" applyAlignment="1" applyProtection="1">
      <alignment horizontal="right"/>
    </xf>
    <xf numFmtId="0" fontId="0" fillId="3" borderId="0" xfId="0" applyFill="1" applyAlignment="1" applyProtection="1">
      <alignment horizontal="center" vertical="center"/>
    </xf>
    <xf numFmtId="0" fontId="0" fillId="0" borderId="0" xfId="0" applyAlignment="1" applyProtection="1">
      <alignment horizontal="left"/>
    </xf>
    <xf numFmtId="0" fontId="0" fillId="0" borderId="0" xfId="0" applyAlignment="1" applyProtection="1">
      <alignment horizontal="center"/>
    </xf>
    <xf numFmtId="0" fontId="0" fillId="0" borderId="0" xfId="0" applyFill="1" applyAlignment="1" applyProtection="1">
      <alignment horizontal="center"/>
    </xf>
    <xf numFmtId="1" fontId="0" fillId="3" borderId="0" xfId="0" applyNumberFormat="1" applyFill="1" applyAlignment="1" applyProtection="1">
      <alignment horizontal="center" vertical="center"/>
    </xf>
    <xf numFmtId="165" fontId="0" fillId="0" borderId="0" xfId="0" applyNumberFormat="1" applyAlignment="1" applyProtection="1">
      <alignment horizontal="center"/>
    </xf>
    <xf numFmtId="0" fontId="7" fillId="0" borderId="0" xfId="0" applyFont="1" applyFill="1" applyAlignment="1" applyProtection="1">
      <alignment horizontal="right" vertical="center" wrapText="1"/>
    </xf>
    <xf numFmtId="0" fontId="0" fillId="2" borderId="0" xfId="0" applyFill="1" applyAlignment="1" applyProtection="1">
      <alignment horizontal="center" vertical="center" wrapText="1"/>
    </xf>
    <xf numFmtId="0" fontId="0" fillId="0" borderId="0" xfId="0" applyAlignment="1" applyProtection="1">
      <alignment horizontal="left" vertical="center"/>
    </xf>
    <xf numFmtId="0" fontId="7" fillId="0" borderId="0" xfId="0" applyFont="1" applyFill="1" applyAlignment="1" applyProtection="1">
      <alignment horizontal="right"/>
    </xf>
    <xf numFmtId="3" fontId="0" fillId="3" borderId="0" xfId="0" applyNumberFormat="1" applyFill="1" applyAlignment="1" applyProtection="1">
      <alignment horizontal="center" vertical="center"/>
    </xf>
    <xf numFmtId="3" fontId="0" fillId="0" borderId="0" xfId="0" applyNumberFormat="1" applyAlignment="1" applyProtection="1">
      <alignment horizontal="left" vertical="center"/>
    </xf>
    <xf numFmtId="0" fontId="0" fillId="0" borderId="0" xfId="0" applyAlignment="1" applyProtection="1">
      <alignment vertical="center"/>
    </xf>
    <xf numFmtId="0" fontId="0" fillId="0" borderId="0" xfId="0" applyFill="1" applyAlignment="1" applyProtection="1">
      <alignment horizontal="right"/>
    </xf>
    <xf numFmtId="0" fontId="7" fillId="0" borderId="21"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8" xfId="0" applyFont="1" applyBorder="1" applyAlignment="1" applyProtection="1">
      <alignment horizontal="center" vertical="center"/>
    </xf>
    <xf numFmtId="44" fontId="0" fillId="2" borderId="20" xfId="0" applyNumberFormat="1" applyFill="1" applyBorder="1" applyProtection="1"/>
    <xf numFmtId="44" fontId="0" fillId="0" borderId="26" xfId="0" applyNumberFormat="1" applyBorder="1" applyProtection="1"/>
    <xf numFmtId="0" fontId="0" fillId="0" borderId="27" xfId="0" applyBorder="1" applyProtection="1"/>
    <xf numFmtId="0" fontId="7" fillId="0" borderId="0" xfId="0" applyFont="1" applyAlignment="1" applyProtection="1">
      <alignment horizontal="left"/>
    </xf>
    <xf numFmtId="0" fontId="16" fillId="0" borderId="0" xfId="0" applyFont="1"/>
    <xf numFmtId="0" fontId="16" fillId="7" borderId="0" xfId="0" applyFont="1" applyFill="1"/>
    <xf numFmtId="0" fontId="17" fillId="7" borderId="0" xfId="0" applyFont="1" applyFill="1"/>
    <xf numFmtId="9" fontId="17" fillId="7" borderId="0" xfId="2" applyFont="1" applyFill="1" applyBorder="1" applyProtection="1"/>
    <xf numFmtId="0" fontId="16" fillId="0" borderId="47" xfId="0" applyFont="1" applyBorder="1"/>
    <xf numFmtId="0" fontId="16" fillId="0" borderId="48" xfId="0" applyFont="1" applyBorder="1"/>
    <xf numFmtId="0" fontId="18" fillId="0" borderId="48" xfId="0" applyFont="1" applyBorder="1" applyAlignment="1">
      <alignment horizontal="center"/>
    </xf>
    <xf numFmtId="0" fontId="16" fillId="0" borderId="49" xfId="0" applyFont="1" applyBorder="1"/>
    <xf numFmtId="0" fontId="16" fillId="0" borderId="50" xfId="0" applyFont="1" applyBorder="1"/>
    <xf numFmtId="0" fontId="18" fillId="0" borderId="0" xfId="0" applyFont="1" applyAlignment="1">
      <alignment horizontal="center"/>
    </xf>
    <xf numFmtId="0" fontId="16" fillId="0" borderId="51" xfId="0" applyFont="1" applyBorder="1"/>
    <xf numFmtId="0" fontId="16" fillId="7" borderId="0" xfId="0" applyFont="1" applyFill="1" applyAlignment="1">
      <alignment horizontal="center" vertical="center"/>
    </xf>
    <xf numFmtId="0" fontId="20" fillId="8" borderId="24" xfId="0" applyFont="1" applyFill="1" applyBorder="1"/>
    <xf numFmtId="0" fontId="20" fillId="8" borderId="0" xfId="0" applyFont="1" applyFill="1"/>
    <xf numFmtId="0" fontId="20" fillId="8" borderId="52" xfId="0" applyFont="1" applyFill="1" applyBorder="1"/>
    <xf numFmtId="0" fontId="20" fillId="0" borderId="0" xfId="0" applyFont="1"/>
    <xf numFmtId="0" fontId="22" fillId="8" borderId="21" xfId="0" applyFont="1" applyFill="1" applyBorder="1"/>
    <xf numFmtId="0" fontId="20" fillId="8" borderId="25" xfId="0" applyFont="1" applyFill="1" applyBorder="1"/>
    <xf numFmtId="0" fontId="20" fillId="8" borderId="28" xfId="0" applyFont="1" applyFill="1" applyBorder="1"/>
    <xf numFmtId="0" fontId="22" fillId="8" borderId="24" xfId="0" applyFont="1" applyFill="1" applyBorder="1"/>
    <xf numFmtId="0" fontId="20" fillId="8" borderId="40" xfId="0" applyFont="1" applyFill="1" applyBorder="1"/>
    <xf numFmtId="0" fontId="20" fillId="9" borderId="45" xfId="0" applyFont="1" applyFill="1" applyBorder="1"/>
    <xf numFmtId="166" fontId="24" fillId="9" borderId="53" xfId="0" applyNumberFormat="1" applyFont="1" applyFill="1" applyBorder="1"/>
    <xf numFmtId="0" fontId="20" fillId="9" borderId="54" xfId="0" applyFont="1" applyFill="1" applyBorder="1"/>
    <xf numFmtId="0" fontId="20" fillId="9" borderId="55" xfId="0" applyFont="1" applyFill="1" applyBorder="1"/>
    <xf numFmtId="166" fontId="24" fillId="9" borderId="46" xfId="0" applyNumberFormat="1" applyFont="1" applyFill="1" applyBorder="1"/>
    <xf numFmtId="0" fontId="20" fillId="8" borderId="37" xfId="0" applyFont="1" applyFill="1" applyBorder="1"/>
    <xf numFmtId="0" fontId="22" fillId="8" borderId="20" xfId="0" applyFont="1" applyFill="1" applyBorder="1"/>
    <xf numFmtId="0" fontId="20" fillId="8" borderId="26" xfId="0" applyFont="1" applyFill="1" applyBorder="1"/>
    <xf numFmtId="9" fontId="24" fillId="9" borderId="35" xfId="0" applyNumberFormat="1" applyFont="1" applyFill="1" applyBorder="1" applyAlignment="1">
      <alignment horizontal="center"/>
    </xf>
    <xf numFmtId="0" fontId="20" fillId="8" borderId="27" xfId="0" applyFont="1" applyFill="1" applyBorder="1"/>
    <xf numFmtId="0" fontId="16" fillId="11" borderId="47" xfId="0" applyFont="1" applyFill="1" applyBorder="1"/>
    <xf numFmtId="0" fontId="16" fillId="11" borderId="48" xfId="0" applyFont="1" applyFill="1" applyBorder="1"/>
    <xf numFmtId="0" fontId="16" fillId="11" borderId="49" xfId="0" applyFont="1" applyFill="1" applyBorder="1"/>
    <xf numFmtId="0" fontId="16" fillId="11" borderId="50" xfId="0" applyFont="1" applyFill="1" applyBorder="1"/>
    <xf numFmtId="0" fontId="16" fillId="11" borderId="51" xfId="0" applyFont="1" applyFill="1" applyBorder="1"/>
    <xf numFmtId="0" fontId="16" fillId="11" borderId="0" xfId="0" applyFont="1" applyFill="1" applyAlignment="1">
      <alignment horizontal="left" vertical="top" wrapText="1"/>
    </xf>
    <xf numFmtId="0" fontId="20" fillId="0" borderId="0" xfId="0" applyFont="1" applyAlignment="1">
      <alignment horizontal="right"/>
    </xf>
    <xf numFmtId="0" fontId="21" fillId="10" borderId="35" xfId="0" applyFont="1" applyFill="1" applyBorder="1" applyAlignment="1" applyProtection="1">
      <alignment horizontal="center" vertical="center"/>
      <protection locked="0"/>
    </xf>
    <xf numFmtId="0" fontId="16" fillId="11" borderId="0" xfId="0" applyFont="1" applyFill="1"/>
    <xf numFmtId="0" fontId="20" fillId="10" borderId="35" xfId="0" applyFont="1" applyFill="1" applyBorder="1" applyAlignment="1" applyProtection="1">
      <alignment horizontal="center"/>
      <protection locked="0"/>
    </xf>
    <xf numFmtId="9" fontId="29" fillId="11" borderId="0" xfId="0" applyNumberFormat="1" applyFont="1" applyFill="1" applyAlignment="1">
      <alignment horizontal="center" vertical="top" wrapText="1"/>
    </xf>
    <xf numFmtId="0" fontId="29" fillId="11" borderId="0" xfId="0" applyFont="1" applyFill="1" applyAlignment="1">
      <alignment horizontal="center"/>
    </xf>
    <xf numFmtId="0" fontId="16" fillId="11" borderId="56" xfId="0" applyFont="1" applyFill="1" applyBorder="1"/>
    <xf numFmtId="0" fontId="16" fillId="11" borderId="57" xfId="0" applyFont="1" applyFill="1" applyBorder="1" applyAlignment="1">
      <alignment horizontal="left" vertical="top" wrapText="1"/>
    </xf>
    <xf numFmtId="0" fontId="16" fillId="11" borderId="58" xfId="0" applyFont="1" applyFill="1" applyBorder="1"/>
    <xf numFmtId="0" fontId="16" fillId="0" borderId="56" xfId="0" applyFont="1" applyBorder="1"/>
    <xf numFmtId="0" fontId="16" fillId="0" borderId="57" xfId="0" applyFont="1" applyBorder="1"/>
    <xf numFmtId="0" fontId="16" fillId="0" borderId="58" xfId="0" applyFont="1" applyBorder="1"/>
    <xf numFmtId="0" fontId="11" fillId="6" borderId="24" xfId="0" applyFont="1" applyFill="1" applyBorder="1" applyAlignment="1">
      <alignment horizontal="center"/>
    </xf>
    <xf numFmtId="0" fontId="11" fillId="6" borderId="0" xfId="0" applyFont="1" applyFill="1" applyBorder="1" applyAlignment="1">
      <alignment horizontal="center"/>
    </xf>
    <xf numFmtId="0" fontId="4" fillId="0" borderId="3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21" fillId="8" borderId="20" xfId="0" applyFont="1" applyFill="1" applyBorder="1" applyAlignment="1">
      <alignment horizontal="center"/>
    </xf>
    <xf numFmtId="0" fontId="21" fillId="8" borderId="26" xfId="0" applyFont="1" applyFill="1" applyBorder="1" applyAlignment="1">
      <alignment horizontal="center"/>
    </xf>
    <xf numFmtId="0" fontId="21" fillId="8" borderId="27" xfId="0" applyFont="1" applyFill="1" applyBorder="1" applyAlignment="1">
      <alignment horizontal="center"/>
    </xf>
    <xf numFmtId="166" fontId="16" fillId="0" borderId="0" xfId="0" applyNumberFormat="1" applyFont="1" applyAlignment="1">
      <alignment horizontal="center"/>
    </xf>
    <xf numFmtId="0" fontId="18" fillId="0" borderId="48" xfId="0" applyFont="1" applyBorder="1" applyAlignment="1">
      <alignment horizontal="center" wrapText="1"/>
    </xf>
    <xf numFmtId="0" fontId="18" fillId="0" borderId="48" xfId="0" applyFont="1" applyBorder="1" applyAlignment="1">
      <alignment horizontal="center"/>
    </xf>
    <xf numFmtId="0" fontId="18" fillId="0" borderId="0" xfId="0" applyFont="1" applyAlignment="1">
      <alignment horizontal="center"/>
    </xf>
    <xf numFmtId="0" fontId="19" fillId="8" borderId="21" xfId="0" applyFont="1" applyFill="1" applyBorder="1" applyAlignment="1">
      <alignment horizontal="center"/>
    </xf>
    <xf numFmtId="0" fontId="19" fillId="8" borderId="25" xfId="0" applyFont="1" applyFill="1" applyBorder="1" applyAlignment="1">
      <alignment horizontal="center"/>
    </xf>
    <xf numFmtId="0" fontId="19" fillId="8" borderId="28" xfId="0" applyFont="1" applyFill="1" applyBorder="1" applyAlignment="1">
      <alignment horizontal="center"/>
    </xf>
    <xf numFmtId="0" fontId="25" fillId="8" borderId="47"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25" fillId="8" borderId="49" xfId="0" applyFont="1" applyFill="1" applyBorder="1" applyAlignment="1">
      <alignment horizontal="center" vertical="center" wrapText="1"/>
    </xf>
    <xf numFmtId="0" fontId="25" fillId="8" borderId="50"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51" xfId="0" applyFont="1" applyFill="1" applyBorder="1" applyAlignment="1">
      <alignment horizontal="center" vertical="center" wrapText="1"/>
    </xf>
    <xf numFmtId="0" fontId="25" fillId="8" borderId="56" xfId="0" applyFont="1" applyFill="1" applyBorder="1" applyAlignment="1">
      <alignment horizontal="center" vertical="center" wrapText="1"/>
    </xf>
    <xf numFmtId="0" fontId="25" fillId="8" borderId="57" xfId="0" applyFont="1" applyFill="1" applyBorder="1" applyAlignment="1">
      <alignment horizontal="center" vertical="center" wrapText="1"/>
    </xf>
    <xf numFmtId="0" fontId="25" fillId="8" borderId="58" xfId="0" applyFont="1" applyFill="1" applyBorder="1" applyAlignment="1">
      <alignment horizontal="center" vertical="center" wrapText="1"/>
    </xf>
    <xf numFmtId="0" fontId="26" fillId="8" borderId="21" xfId="0" applyFont="1" applyFill="1" applyBorder="1" applyAlignment="1">
      <alignment horizontal="center" vertical="center"/>
    </xf>
    <xf numFmtId="0" fontId="26" fillId="8" borderId="25" xfId="0" applyFont="1" applyFill="1" applyBorder="1" applyAlignment="1">
      <alignment horizontal="center" vertical="center"/>
    </xf>
    <xf numFmtId="0" fontId="26" fillId="8" borderId="28" xfId="0" applyFont="1" applyFill="1" applyBorder="1" applyAlignment="1">
      <alignment horizontal="center" vertical="center"/>
    </xf>
    <xf numFmtId="0" fontId="26" fillId="8" borderId="24" xfId="0" applyFont="1" applyFill="1" applyBorder="1" applyAlignment="1">
      <alignment horizontal="center" vertical="center"/>
    </xf>
    <xf numFmtId="0" fontId="26" fillId="8" borderId="0" xfId="0" applyFont="1" applyFill="1" applyAlignment="1">
      <alignment horizontal="center" vertical="center"/>
    </xf>
    <xf numFmtId="0" fontId="26" fillId="8" borderId="52" xfId="0" applyFont="1" applyFill="1" applyBorder="1" applyAlignment="1">
      <alignment horizontal="center" vertical="center"/>
    </xf>
    <xf numFmtId="0" fontId="20" fillId="8" borderId="20" xfId="0" applyFont="1" applyFill="1" applyBorder="1" applyAlignment="1">
      <alignment horizontal="center"/>
    </xf>
    <xf numFmtId="0" fontId="20" fillId="8" borderId="26" xfId="0" applyFont="1" applyFill="1" applyBorder="1" applyAlignment="1">
      <alignment horizontal="center"/>
    </xf>
    <xf numFmtId="0" fontId="26" fillId="10" borderId="45" xfId="0" applyFont="1" applyFill="1" applyBorder="1" applyAlignment="1" applyProtection="1">
      <alignment horizontal="center"/>
      <protection locked="0"/>
    </xf>
    <xf numFmtId="0" fontId="26" fillId="10" borderId="53" xfId="0" applyFont="1" applyFill="1" applyBorder="1" applyAlignment="1" applyProtection="1">
      <alignment horizontal="center"/>
      <protection locked="0"/>
    </xf>
    <xf numFmtId="0" fontId="26" fillId="10" borderId="46" xfId="0" applyFont="1" applyFill="1" applyBorder="1" applyAlignment="1" applyProtection="1">
      <alignment horizontal="center"/>
      <protection locked="0"/>
    </xf>
    <xf numFmtId="0" fontId="20" fillId="8" borderId="21" xfId="0" applyFont="1" applyFill="1" applyBorder="1" applyAlignment="1">
      <alignment horizontal="center" wrapText="1"/>
    </xf>
    <xf numFmtId="0" fontId="20" fillId="8" borderId="25" xfId="0" applyFont="1" applyFill="1" applyBorder="1" applyAlignment="1">
      <alignment horizontal="center"/>
    </xf>
    <xf numFmtId="166" fontId="27" fillId="10" borderId="36" xfId="0" applyNumberFormat="1" applyFont="1" applyFill="1" applyBorder="1" applyAlignment="1" applyProtection="1">
      <alignment horizontal="center"/>
      <protection locked="0"/>
    </xf>
    <xf numFmtId="166" fontId="27" fillId="10" borderId="37" xfId="0" applyNumberFormat="1" applyFont="1" applyFill="1" applyBorder="1" applyAlignment="1" applyProtection="1">
      <alignment horizontal="center"/>
      <protection locked="0"/>
    </xf>
    <xf numFmtId="166" fontId="27" fillId="10" borderId="38" xfId="0" applyNumberFormat="1" applyFont="1" applyFill="1" applyBorder="1" applyAlignment="1" applyProtection="1">
      <alignment horizontal="center"/>
      <protection locked="0"/>
    </xf>
    <xf numFmtId="166" fontId="27" fillId="10" borderId="39" xfId="0" applyNumberFormat="1" applyFont="1" applyFill="1" applyBorder="1" applyAlignment="1" applyProtection="1">
      <alignment horizontal="center"/>
      <protection locked="0"/>
    </xf>
    <xf numFmtId="166" fontId="27" fillId="10" borderId="40" xfId="0" applyNumberFormat="1" applyFont="1" applyFill="1" applyBorder="1" applyAlignment="1" applyProtection="1">
      <alignment horizontal="center"/>
      <protection locked="0"/>
    </xf>
    <xf numFmtId="166" fontId="27" fillId="10" borderId="41" xfId="0" applyNumberFormat="1" applyFont="1" applyFill="1" applyBorder="1" applyAlignment="1" applyProtection="1">
      <alignment horizontal="center"/>
      <protection locked="0"/>
    </xf>
    <xf numFmtId="0" fontId="16" fillId="11" borderId="0" xfId="0" applyFont="1" applyFill="1" applyAlignment="1">
      <alignment horizontal="left" vertical="top" wrapText="1"/>
    </xf>
    <xf numFmtId="166" fontId="28" fillId="8" borderId="45" xfId="0" applyNumberFormat="1" applyFont="1" applyFill="1" applyBorder="1" applyAlignment="1">
      <alignment horizontal="center"/>
    </xf>
    <xf numFmtId="166" fontId="28" fillId="8" borderId="46" xfId="0" applyNumberFormat="1" applyFont="1" applyFill="1" applyBorder="1" applyAlignment="1">
      <alignment horizontal="center"/>
    </xf>
    <xf numFmtId="166" fontId="28" fillId="9" borderId="45" xfId="0" applyNumberFormat="1" applyFont="1" applyFill="1" applyBorder="1" applyAlignment="1">
      <alignment horizontal="center"/>
    </xf>
    <xf numFmtId="166" fontId="28" fillId="9" borderId="46" xfId="0" applyNumberFormat="1" applyFont="1" applyFill="1" applyBorder="1" applyAlignment="1">
      <alignment horizontal="center"/>
    </xf>
    <xf numFmtId="0" fontId="20" fillId="8" borderId="17" xfId="0" applyFont="1" applyFill="1" applyBorder="1" applyAlignment="1">
      <alignment horizontal="center"/>
    </xf>
    <xf numFmtId="0" fontId="20" fillId="8" borderId="18" xfId="0" applyFont="1" applyFill="1" applyBorder="1" applyAlignment="1">
      <alignment horizontal="center"/>
    </xf>
    <xf numFmtId="166" fontId="28" fillId="9" borderId="53" xfId="0" applyNumberFormat="1" applyFont="1" applyFill="1" applyBorder="1" applyAlignment="1">
      <alignment horizontal="center"/>
    </xf>
    <xf numFmtId="0" fontId="6" fillId="0" borderId="40" xfId="0" applyFont="1" applyBorder="1" applyAlignment="1" applyProtection="1">
      <alignment horizontal="center" vertical="center"/>
    </xf>
    <xf numFmtId="0" fontId="5" fillId="2" borderId="45"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6" fillId="0" borderId="40" xfId="0" applyFont="1" applyBorder="1" applyAlignment="1">
      <alignment horizontal="center" vertical="center"/>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cellXfs>
  <cellStyles count="3">
    <cellStyle name="Moeda" xfId="1" builtinId="4"/>
    <cellStyle name="Normal" xfId="0" builtinId="0"/>
    <cellStyle name="Porcentagem" xfId="2" builtinId="5"/>
  </cellStyles>
  <dxfs count="9">
    <dxf>
      <fill>
        <patternFill>
          <bgColor rgb="FFD9D9D9"/>
        </patternFill>
      </fill>
    </dxf>
    <dxf>
      <fill>
        <patternFill>
          <bgColor rgb="FF92D050"/>
        </patternFill>
      </fill>
    </dxf>
    <dxf>
      <font>
        <color rgb="FFFFFFFF"/>
      </font>
      <fill>
        <patternFill>
          <bgColor rgb="FFFFFFFF"/>
        </patternFill>
      </fill>
      <border>
        <left/>
        <right/>
        <top/>
        <bottom/>
      </border>
    </dxf>
    <dxf>
      <font>
        <color rgb="FFD9D9D9"/>
      </font>
      <fill>
        <patternFill>
          <bgColor rgb="FFD9D9D9"/>
        </patternFill>
      </fill>
      <border>
        <left/>
        <right/>
        <top/>
        <bottom/>
      </border>
    </dxf>
    <dxf>
      <font>
        <color rgb="FFD9D9D9"/>
      </font>
      <fill>
        <patternFill>
          <bgColor rgb="FFD9D9D9"/>
        </patternFill>
      </fill>
      <border>
        <left/>
        <right/>
        <top/>
        <bottom/>
      </border>
    </dxf>
    <dxf>
      <font>
        <color rgb="FFFFFFFF"/>
      </font>
      <fill>
        <patternFill>
          <bgColor rgb="FFFFFFFF"/>
        </patternFill>
      </fill>
      <border>
        <left/>
        <right/>
        <top/>
        <bottom/>
      </border>
    </dxf>
    <dxf>
      <font>
        <color rgb="FFFFFFFF"/>
      </font>
      <fill>
        <patternFill>
          <bgColor rgb="FFFFFFFF"/>
        </patternFill>
      </fill>
      <border>
        <left/>
        <right/>
        <top/>
        <bottom/>
      </border>
    </dxf>
    <dxf>
      <font>
        <color rgb="FFD9D9D9"/>
      </font>
      <fill>
        <patternFill>
          <fgColor rgb="FFD9D9D9"/>
          <bgColor rgb="FFD9D9D9"/>
        </patternFill>
      </fill>
      <border>
        <left/>
        <right/>
        <top/>
        <bottom/>
      </border>
    </dxf>
    <dxf>
      <font>
        <color rgb="FFFFFFFF"/>
      </font>
      <fill>
        <patternFill>
          <bgColor rgb="FFFFFFFF"/>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0"/>
    <c:plotArea>
      <c:layout/>
      <c:barChart>
        <c:barDir val="bar"/>
        <c:grouping val="percentStacked"/>
        <c:varyColors val="0"/>
        <c:ser>
          <c:idx val="0"/>
          <c:order val="0"/>
          <c:tx>
            <c:strRef>
              <c:f>[1]Cálculo_Apoio_Sescoop!$E$13</c:f>
              <c:strCache>
                <c:ptCount val="1"/>
                <c:pt idx="0">
                  <c:v>Sescoop/RS</c:v>
                </c:pt>
              </c:strCache>
            </c:strRef>
          </c:tx>
          <c:spPr>
            <a:solidFill>
              <a:schemeClr val="accent6">
                <a:shade val="76000"/>
              </a:schemeClr>
            </a:solidFill>
            <a:ln>
              <a:noFill/>
            </a:ln>
            <a:effectLst/>
            <a:scene3d>
              <a:camera prst="orthographicFront"/>
              <a:lightRig rig="threePt" dir="t"/>
            </a:scene3d>
            <a:sp3d/>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[1]Cálculo_Apoio_Sescoop!$E$14</c:f>
              <c:numCache>
                <c:formatCode>General</c:formatCode>
                <c:ptCount val="1"/>
                <c:pt idx="0">
                  <c:v>0.71860000000000002</c:v>
                </c:pt>
              </c:numCache>
            </c:numRef>
          </c:val>
          <c:extLst>
            <c:ext xmlns:c16="http://schemas.microsoft.com/office/drawing/2014/chart" uri="{C3380CC4-5D6E-409C-BE32-E72D297353CC}">
              <c16:uniqueId val="{00000000-5970-4D45-A4E1-1FF03D73944E}"/>
            </c:ext>
          </c:extLst>
        </c:ser>
        <c:ser>
          <c:idx val="1"/>
          <c:order val="1"/>
          <c:tx>
            <c:strRef>
              <c:f>[1]Cálculo_Apoio_Sescoop!$F$13</c:f>
              <c:strCache>
                <c:ptCount val="1"/>
                <c:pt idx="0">
                  <c:v>Cooperativa</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[1]Cálculo_Apoio_Sescoop!$F$14</c:f>
              <c:numCache>
                <c:formatCode>General</c:formatCode>
                <c:ptCount val="1"/>
                <c:pt idx="0">
                  <c:v>0.28139999999999998</c:v>
                </c:pt>
              </c:numCache>
            </c:numRef>
          </c:val>
          <c:extLst>
            <c:ext xmlns:c16="http://schemas.microsoft.com/office/drawing/2014/chart" uri="{C3380CC4-5D6E-409C-BE32-E72D297353CC}">
              <c16:uniqueId val="{00000001-5970-4D45-A4E1-1FF03D73944E}"/>
            </c:ext>
          </c:extLst>
        </c:ser>
        <c:dLbls>
          <c:showLegendKey val="0"/>
          <c:showVal val="0"/>
          <c:showCatName val="0"/>
          <c:showSerName val="0"/>
          <c:showPercent val="0"/>
          <c:showBubbleSize val="0"/>
        </c:dLbls>
        <c:gapWidth val="150"/>
        <c:overlap val="100"/>
        <c:axId val="145707392"/>
        <c:axId val="145708928"/>
      </c:barChart>
      <c:catAx>
        <c:axId val="145707392"/>
        <c:scaling>
          <c:orientation val="minMax"/>
        </c:scaling>
        <c:delete val="1"/>
        <c:axPos val="l"/>
        <c:majorTickMark val="out"/>
        <c:minorTickMark val="none"/>
        <c:tickLblPos val="none"/>
        <c:crossAx val="145708928"/>
        <c:crosses val="autoZero"/>
        <c:auto val="1"/>
        <c:lblAlgn val="ctr"/>
        <c:lblOffset val="100"/>
        <c:noMultiLvlLbl val="0"/>
      </c:catAx>
      <c:valAx>
        <c:axId val="145708928"/>
        <c:scaling>
          <c:orientation val="minMax"/>
          <c:min val="0"/>
        </c:scaling>
        <c:delete val="1"/>
        <c:axPos val="b"/>
        <c:numFmt formatCode="0%" sourceLinked="1"/>
        <c:majorTickMark val="out"/>
        <c:minorTickMark val="none"/>
        <c:tickLblPos val="none"/>
        <c:crossAx val="145707392"/>
        <c:crosses val="autoZero"/>
        <c:crossBetween val="between"/>
      </c:valAx>
      <c:spPr>
        <a:noFill/>
        <a:ln w="25400">
          <a:noFill/>
        </a:ln>
      </c:spPr>
    </c:plotArea>
    <c:legend>
      <c:legendPos val="b"/>
      <c:layout>
        <c:manualLayout>
          <c:xMode val="edge"/>
          <c:yMode val="edge"/>
          <c:x val="0.31391322353362561"/>
          <c:y val="0.5543185947910354"/>
          <c:w val="0.37217355293274912"/>
          <c:h val="0.1264053531770068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14" footer="0.31496062000000014"/>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104775</xdr:colOff>
      <xdr:row>47</xdr:row>
      <xdr:rowOff>76200</xdr:rowOff>
    </xdr:from>
    <xdr:to>
      <xdr:col>9</xdr:col>
      <xdr:colOff>590550</xdr:colOff>
      <xdr:row>56</xdr:row>
      <xdr:rowOff>152400</xdr:rowOff>
    </xdr:to>
    <xdr:graphicFrame macro="">
      <xdr:nvGraphicFramePr>
        <xdr:cNvPr id="2" name="Gráfico 3">
          <a:extLst>
            <a:ext uri="{FF2B5EF4-FFF2-40B4-BE49-F238E27FC236}">
              <a16:creationId xmlns:a16="http://schemas.microsoft.com/office/drawing/2014/main" id="{230E40C4-8BE3-466B-9391-9AC5448A1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266700</xdr:colOff>
      <xdr:row>48</xdr:row>
      <xdr:rowOff>9525</xdr:rowOff>
    </xdr:from>
    <xdr:ext cx="1800878" cy="264560"/>
    <xdr:sp macro="" textlink="">
      <xdr:nvSpPr>
        <xdr:cNvPr id="3" name="CaixaDeTexto 2">
          <a:extLst>
            <a:ext uri="{FF2B5EF4-FFF2-40B4-BE49-F238E27FC236}">
              <a16:creationId xmlns:a16="http://schemas.microsoft.com/office/drawing/2014/main" id="{6627DF1F-3573-4B27-B165-8581BB2B1E70}"/>
            </a:ext>
          </a:extLst>
        </xdr:cNvPr>
        <xdr:cNvSpPr txBox="1"/>
      </xdr:nvSpPr>
      <xdr:spPr>
        <a:xfrm>
          <a:off x="2324100" y="5772150"/>
          <a:ext cx="1800878"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pt-BR" sz="1100" b="1" i="0" u="none" strike="noStrike" kern="0" cap="none" spc="0" normalizeH="0" baseline="0" noProof="0">
              <a:ln>
                <a:noFill/>
              </a:ln>
              <a:solidFill>
                <a:sysClr val="windowText" lastClr="000000"/>
              </a:solidFill>
              <a:effectLst/>
              <a:uLnTx/>
              <a:uFillTx/>
              <a:latin typeface="Calibri" panose="020F0502020204030204"/>
              <a:ea typeface="+mn-ea"/>
              <a:cs typeface="+mn-cs"/>
            </a:rPr>
            <a:t>DEMONSTRATIVO GRÁFICO</a:t>
          </a:r>
        </a:p>
      </xdr:txBody>
    </xdr:sp>
    <xdr:clientData/>
  </xdr:oneCellAnchor>
  <xdr:twoCellAnchor editAs="oneCell">
    <xdr:from>
      <xdr:col>2</xdr:col>
      <xdr:colOff>47625</xdr:colOff>
      <xdr:row>14</xdr:row>
      <xdr:rowOff>104775</xdr:rowOff>
    </xdr:from>
    <xdr:to>
      <xdr:col>3</xdr:col>
      <xdr:colOff>590550</xdr:colOff>
      <xdr:row>18</xdr:row>
      <xdr:rowOff>0</xdr:rowOff>
    </xdr:to>
    <xdr:pic>
      <xdr:nvPicPr>
        <xdr:cNvPr id="4" name="Imagem 9">
          <a:extLst>
            <a:ext uri="{FF2B5EF4-FFF2-40B4-BE49-F238E27FC236}">
              <a16:creationId xmlns:a16="http://schemas.microsoft.com/office/drawing/2014/main" id="{C12DF448-4217-4238-A469-94F1CEDDDB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209550"/>
          <a:ext cx="11525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to%20GDH\GDH%20-%20PLANEJAMENTO\2021\C&#225;lculo%20Honor&#225;ri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álculo_Apoio_Sescoop"/>
    </sheetNames>
    <sheetDataSet>
      <sheetData sheetId="0">
        <row r="13">
          <cell r="E13" t="str">
            <v>Sescoop/RS</v>
          </cell>
          <cell r="F13" t="str">
            <v>Cooperativa</v>
          </cell>
        </row>
        <row r="14">
          <cell r="E14">
            <v>0.71860000000000002</v>
          </cell>
          <cell r="F14">
            <v>0.28139999999999998</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
  <sheetViews>
    <sheetView showGridLines="0" tabSelected="1" zoomScale="90" zoomScaleNormal="90" workbookViewId="0">
      <selection activeCell="E7" sqref="E7"/>
    </sheetView>
  </sheetViews>
  <sheetFormatPr defaultRowHeight="15" x14ac:dyDescent="0.25"/>
  <cols>
    <col min="1" max="1" width="26.5703125" style="63" bestFit="1" customWidth="1"/>
    <col min="2" max="2" width="30.85546875" style="77" customWidth="1"/>
    <col min="3" max="3" width="61.85546875" style="79" customWidth="1"/>
    <col min="4" max="4" width="69.140625" style="79" customWidth="1"/>
    <col min="5" max="5" width="20.7109375" style="63" customWidth="1"/>
    <col min="6" max="6" width="46.140625" style="63" bestFit="1" customWidth="1"/>
    <col min="7" max="7" width="47" style="63" customWidth="1"/>
    <col min="8" max="8" width="51" style="63" customWidth="1"/>
    <col min="9" max="16384" width="9.140625" style="63"/>
  </cols>
  <sheetData>
    <row r="1" spans="1:5" s="57" customFormat="1" ht="26.25" x14ac:dyDescent="0.4">
      <c r="A1" s="291" t="s">
        <v>49</v>
      </c>
      <c r="B1" s="292"/>
      <c r="C1" s="292"/>
      <c r="D1" s="292"/>
      <c r="E1" s="292"/>
    </row>
    <row r="2" spans="1:5" s="60" customFormat="1" x14ac:dyDescent="0.25">
      <c r="A2" s="58" t="s">
        <v>50</v>
      </c>
      <c r="B2" s="59" t="s">
        <v>51</v>
      </c>
      <c r="C2" s="59" t="s">
        <v>52</v>
      </c>
      <c r="D2" s="59" t="s">
        <v>53</v>
      </c>
      <c r="E2" s="59" t="s">
        <v>123</v>
      </c>
    </row>
    <row r="3" spans="1:5" ht="45" x14ac:dyDescent="0.25">
      <c r="A3" s="295" t="s">
        <v>54</v>
      </c>
      <c r="B3" s="61" t="s">
        <v>55</v>
      </c>
      <c r="C3" s="62" t="s">
        <v>56</v>
      </c>
      <c r="D3" s="62" t="s">
        <v>117</v>
      </c>
      <c r="E3" s="62" t="s">
        <v>124</v>
      </c>
    </row>
    <row r="4" spans="1:5" ht="45" x14ac:dyDescent="0.25">
      <c r="A4" s="295"/>
      <c r="B4" s="61" t="s">
        <v>57</v>
      </c>
      <c r="C4" s="64" t="s">
        <v>58</v>
      </c>
      <c r="D4" s="64" t="s">
        <v>119</v>
      </c>
      <c r="E4" s="64" t="s">
        <v>125</v>
      </c>
    </row>
    <row r="5" spans="1:5" s="68" customFormat="1" ht="30.75" thickBot="1" x14ac:dyDescent="0.3">
      <c r="A5" s="296"/>
      <c r="B5" s="65" t="s">
        <v>59</v>
      </c>
      <c r="C5" s="66" t="s">
        <v>60</v>
      </c>
      <c r="D5" s="67" t="s">
        <v>118</v>
      </c>
      <c r="E5" s="67" t="s">
        <v>125</v>
      </c>
    </row>
    <row r="6" spans="1:5" ht="60.75" thickTop="1" x14ac:dyDescent="0.25">
      <c r="A6" s="297" t="s">
        <v>61</v>
      </c>
      <c r="B6" s="69" t="s">
        <v>62</v>
      </c>
      <c r="C6" s="70" t="s">
        <v>63</v>
      </c>
      <c r="D6" s="70" t="s">
        <v>64</v>
      </c>
      <c r="E6" s="70" t="s">
        <v>126</v>
      </c>
    </row>
    <row r="7" spans="1:5" ht="60" x14ac:dyDescent="0.25">
      <c r="A7" s="298"/>
      <c r="B7" s="61" t="s">
        <v>65</v>
      </c>
      <c r="C7" s="64" t="s">
        <v>66</v>
      </c>
      <c r="D7" s="64" t="s">
        <v>67</v>
      </c>
      <c r="E7" s="64" t="s">
        <v>126</v>
      </c>
    </row>
    <row r="8" spans="1:5" ht="60" x14ac:dyDescent="0.25">
      <c r="A8" s="298"/>
      <c r="B8" s="61" t="s">
        <v>68</v>
      </c>
      <c r="C8" s="64" t="s">
        <v>69</v>
      </c>
      <c r="D8" s="64" t="s">
        <v>120</v>
      </c>
      <c r="E8" s="64" t="s">
        <v>126</v>
      </c>
    </row>
    <row r="9" spans="1:5" ht="60" x14ac:dyDescent="0.25">
      <c r="A9" s="298"/>
      <c r="B9" s="61" t="s">
        <v>70</v>
      </c>
      <c r="C9" s="64" t="s">
        <v>71</v>
      </c>
      <c r="D9" s="64" t="s">
        <v>121</v>
      </c>
      <c r="E9" s="64" t="s">
        <v>126</v>
      </c>
    </row>
    <row r="10" spans="1:5" ht="45" x14ac:dyDescent="0.25">
      <c r="A10" s="298"/>
      <c r="B10" s="61" t="s">
        <v>72</v>
      </c>
      <c r="C10" s="64" t="s">
        <v>73</v>
      </c>
      <c r="D10" s="64" t="s">
        <v>74</v>
      </c>
      <c r="E10" s="64" t="s">
        <v>126</v>
      </c>
    </row>
    <row r="11" spans="1:5" ht="75" x14ac:dyDescent="0.25">
      <c r="A11" s="298"/>
      <c r="B11" s="61" t="s">
        <v>75</v>
      </c>
      <c r="C11" s="71" t="s">
        <v>76</v>
      </c>
      <c r="D11" s="71" t="s">
        <v>131</v>
      </c>
      <c r="E11" s="71" t="s">
        <v>126</v>
      </c>
    </row>
    <row r="12" spans="1:5" ht="60.75" thickBot="1" x14ac:dyDescent="0.3">
      <c r="A12" s="299"/>
      <c r="B12" s="72" t="s">
        <v>77</v>
      </c>
      <c r="C12" s="73" t="s">
        <v>78</v>
      </c>
      <c r="D12" s="73" t="s">
        <v>79</v>
      </c>
      <c r="E12" s="73" t="s">
        <v>126</v>
      </c>
    </row>
    <row r="13" spans="1:5" s="68" customFormat="1" ht="45.75" thickTop="1" x14ac:dyDescent="0.25">
      <c r="A13" s="297" t="s">
        <v>80</v>
      </c>
      <c r="B13" s="69" t="s">
        <v>81</v>
      </c>
      <c r="C13" s="70" t="s">
        <v>82</v>
      </c>
      <c r="D13" s="70" t="s">
        <v>83</v>
      </c>
      <c r="E13" s="70" t="s">
        <v>126</v>
      </c>
    </row>
    <row r="14" spans="1:5" s="68" customFormat="1" ht="30" customHeight="1" x14ac:dyDescent="0.25">
      <c r="A14" s="298"/>
      <c r="B14" s="92" t="s">
        <v>128</v>
      </c>
      <c r="C14" s="93" t="s">
        <v>129</v>
      </c>
      <c r="D14" s="93" t="s">
        <v>130</v>
      </c>
      <c r="E14" s="71" t="s">
        <v>126</v>
      </c>
    </row>
    <row r="15" spans="1:5" s="68" customFormat="1" ht="90" x14ac:dyDescent="0.25">
      <c r="A15" s="298"/>
      <c r="B15" s="61" t="s">
        <v>84</v>
      </c>
      <c r="C15" s="64" t="s">
        <v>85</v>
      </c>
      <c r="D15" s="64" t="s">
        <v>132</v>
      </c>
      <c r="E15" s="71" t="s">
        <v>126</v>
      </c>
    </row>
    <row r="16" spans="1:5" s="68" customFormat="1" ht="60" x14ac:dyDescent="0.25">
      <c r="A16" s="298"/>
      <c r="B16" s="61" t="s">
        <v>86</v>
      </c>
      <c r="C16" s="64" t="s">
        <v>87</v>
      </c>
      <c r="D16" s="64" t="s">
        <v>88</v>
      </c>
      <c r="E16" s="71" t="s">
        <v>126</v>
      </c>
    </row>
    <row r="17" spans="1:5" s="68" customFormat="1" ht="45" x14ac:dyDescent="0.25">
      <c r="A17" s="298"/>
      <c r="B17" s="61" t="s">
        <v>89</v>
      </c>
      <c r="C17" s="64" t="s">
        <v>90</v>
      </c>
      <c r="D17" s="64" t="s">
        <v>91</v>
      </c>
      <c r="E17" s="71" t="s">
        <v>126</v>
      </c>
    </row>
    <row r="18" spans="1:5" s="68" customFormat="1" ht="75.75" thickBot="1" x14ac:dyDescent="0.3">
      <c r="A18" s="299"/>
      <c r="B18" s="72" t="s">
        <v>92</v>
      </c>
      <c r="C18" s="73" t="s">
        <v>93</v>
      </c>
      <c r="D18" s="73" t="s">
        <v>127</v>
      </c>
      <c r="E18" s="73" t="s">
        <v>126</v>
      </c>
    </row>
    <row r="19" spans="1:5" s="68" customFormat="1" ht="60.75" thickTop="1" x14ac:dyDescent="0.25">
      <c r="A19" s="300" t="s">
        <v>94</v>
      </c>
      <c r="B19" s="69" t="s">
        <v>95</v>
      </c>
      <c r="C19" s="70" t="s">
        <v>96</v>
      </c>
      <c r="D19" s="70" t="s">
        <v>122</v>
      </c>
      <c r="E19" s="70" t="s">
        <v>126</v>
      </c>
    </row>
    <row r="20" spans="1:5" ht="75.75" thickBot="1" x14ac:dyDescent="0.3">
      <c r="A20" s="296"/>
      <c r="B20" s="72" t="s">
        <v>97</v>
      </c>
      <c r="C20" s="73" t="s">
        <v>98</v>
      </c>
      <c r="D20" s="73" t="s">
        <v>99</v>
      </c>
      <c r="E20" s="73" t="s">
        <v>126</v>
      </c>
    </row>
    <row r="21" spans="1:5" ht="46.5" thickTop="1" thickBot="1" x14ac:dyDescent="0.3">
      <c r="A21" s="74" t="s">
        <v>100</v>
      </c>
      <c r="B21" s="75" t="s">
        <v>101</v>
      </c>
      <c r="C21" s="76" t="s">
        <v>102</v>
      </c>
      <c r="D21" s="76" t="s">
        <v>103</v>
      </c>
      <c r="E21" s="76" t="s">
        <v>125</v>
      </c>
    </row>
    <row r="22" spans="1:5" s="68" customFormat="1" ht="45.75" thickTop="1" x14ac:dyDescent="0.25">
      <c r="A22" s="293" t="s">
        <v>104</v>
      </c>
      <c r="B22" s="69" t="s">
        <v>105</v>
      </c>
      <c r="C22" s="70" t="s">
        <v>106</v>
      </c>
      <c r="D22" s="70" t="s">
        <v>107</v>
      </c>
      <c r="E22" s="70" t="s">
        <v>125</v>
      </c>
    </row>
    <row r="23" spans="1:5" s="68" customFormat="1" ht="60" x14ac:dyDescent="0.25">
      <c r="A23" s="294"/>
      <c r="B23" s="61" t="s">
        <v>108</v>
      </c>
      <c r="C23" s="64" t="s">
        <v>109</v>
      </c>
      <c r="D23" s="64" t="s">
        <v>110</v>
      </c>
      <c r="E23" s="64" t="s">
        <v>125</v>
      </c>
    </row>
    <row r="24" spans="1:5" x14ac:dyDescent="0.25">
      <c r="A24" s="68"/>
      <c r="C24" s="78"/>
      <c r="D24" s="78"/>
    </row>
  </sheetData>
  <sheetProtection algorithmName="SHA-512" hashValue="WSDXGyiymmSxPPEVVn2DMnpDLIA9hraZvIXh8312ILlJxJ3bESeIXibzSmvrV71FoNUagLTK0NV4e3R9Nvhvow==" saltValue="1rR71cw+rVZQfNb7bdIBAw==" spinCount="100000" sheet="1" objects="1" scenarios="1"/>
  <mergeCells count="6">
    <mergeCell ref="A1:E1"/>
    <mergeCell ref="A22:A23"/>
    <mergeCell ref="A3:A5"/>
    <mergeCell ref="A6:A12"/>
    <mergeCell ref="A13:A18"/>
    <mergeCell ref="A19:A2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3EA5-18F7-454B-96F6-7AD1454C1AD9}">
  <dimension ref="B1:V67"/>
  <sheetViews>
    <sheetView showGridLines="0" topLeftCell="A14" workbookViewId="0">
      <selection activeCell="E15" sqref="E15:J17"/>
    </sheetView>
  </sheetViews>
  <sheetFormatPr defaultRowHeight="15" customHeight="1" zeroHeight="1" x14ac:dyDescent="0.25"/>
  <cols>
    <col min="1" max="1" width="2" style="243" customWidth="1"/>
    <col min="2" max="2" width="1.7109375" style="243" customWidth="1"/>
    <col min="3" max="3" width="9.140625" style="243"/>
    <col min="4" max="4" width="11" style="243" customWidth="1"/>
    <col min="5" max="5" width="7" style="243" customWidth="1"/>
    <col min="6" max="6" width="10.42578125" style="243" customWidth="1"/>
    <col min="7" max="7" width="7.85546875" style="243" customWidth="1"/>
    <col min="8" max="8" width="12.140625" style="243" customWidth="1"/>
    <col min="9" max="9" width="11.28515625" style="243" customWidth="1"/>
    <col min="10" max="10" width="10.140625" style="243" customWidth="1"/>
    <col min="11" max="11" width="11.85546875" style="243" customWidth="1"/>
    <col min="12" max="13" width="2" style="243" customWidth="1"/>
    <col min="14" max="14" width="1.140625" style="243" customWidth="1"/>
    <col min="15" max="15" width="17.140625" style="243" customWidth="1"/>
    <col min="16" max="17" width="8.85546875" style="243" customWidth="1"/>
    <col min="18" max="18" width="9.140625" style="243"/>
    <col min="19" max="19" width="1.28515625" style="243" customWidth="1"/>
    <col min="20" max="16384" width="9.140625" style="243"/>
  </cols>
  <sheetData>
    <row r="1" spans="2:13" ht="14.25" hidden="1" customHeight="1" x14ac:dyDescent="0.25">
      <c r="B1" s="242"/>
      <c r="C1" s="242"/>
      <c r="D1" s="242"/>
      <c r="E1" s="242"/>
      <c r="F1" s="242"/>
      <c r="G1" s="242"/>
      <c r="H1" s="242"/>
      <c r="I1" s="242"/>
      <c r="J1" s="242" t="s">
        <v>153</v>
      </c>
      <c r="K1" s="242"/>
      <c r="L1" s="242"/>
      <c r="M1" s="242"/>
    </row>
    <row r="2" spans="2:13" ht="13.5" hidden="1" customHeight="1" x14ac:dyDescent="0.25">
      <c r="B2" s="242"/>
      <c r="C2" s="242"/>
      <c r="D2" s="242"/>
      <c r="E2" s="242"/>
      <c r="F2" s="242" t="s">
        <v>154</v>
      </c>
      <c r="G2" s="242"/>
      <c r="H2" s="242"/>
      <c r="I2" s="242"/>
      <c r="J2" s="242" t="s">
        <v>18</v>
      </c>
      <c r="K2" s="242"/>
      <c r="L2" s="242"/>
      <c r="M2" s="242"/>
    </row>
    <row r="3" spans="2:13" ht="15" hidden="1" customHeight="1" x14ac:dyDescent="0.25">
      <c r="B3" s="242"/>
      <c r="C3" s="242"/>
      <c r="D3" s="242"/>
      <c r="E3" s="242"/>
      <c r="F3" s="304">
        <f>IF(vlr_manual&lt;=vlr_curso,vlr_manual,((vlr_manual-vlr_curso)*indice_adicional)+vlr_curso)</f>
        <v>4153.6000000000004</v>
      </c>
      <c r="G3" s="304"/>
      <c r="H3" s="304"/>
      <c r="I3" s="304"/>
      <c r="J3" s="242" t="s">
        <v>155</v>
      </c>
      <c r="K3" s="242"/>
      <c r="L3" s="242"/>
      <c r="M3" s="242"/>
    </row>
    <row r="4" spans="2:13" ht="15.75" hidden="1" customHeight="1" x14ac:dyDescent="0.25">
      <c r="B4" s="242"/>
      <c r="C4" s="242"/>
      <c r="D4" s="242"/>
      <c r="E4" s="242"/>
      <c r="F4" s="242"/>
      <c r="G4" s="242"/>
      <c r="H4" s="242"/>
      <c r="I4" s="242">
        <f>apoio_sescoop_curso*K36</f>
        <v>166144</v>
      </c>
      <c r="J4" s="242"/>
      <c r="K4" s="242"/>
      <c r="L4" s="242"/>
      <c r="M4" s="242"/>
    </row>
    <row r="5" spans="2:13" ht="12.75" hidden="1" customHeight="1" x14ac:dyDescent="0.25">
      <c r="B5" s="242"/>
      <c r="C5" s="242"/>
      <c r="D5" s="242"/>
      <c r="E5" s="242"/>
      <c r="F5" s="242" t="s">
        <v>156</v>
      </c>
      <c r="G5" s="242"/>
      <c r="H5" s="242"/>
      <c r="I5" s="242"/>
      <c r="J5" s="242"/>
      <c r="K5" s="242"/>
      <c r="L5" s="242"/>
      <c r="M5" s="242"/>
    </row>
    <row r="6" spans="2:13" ht="11.25" hidden="1" customHeight="1" x14ac:dyDescent="0.25">
      <c r="B6" s="242"/>
      <c r="C6" s="242"/>
      <c r="D6" s="242"/>
      <c r="E6" s="242"/>
      <c r="F6" s="304">
        <f>IF(vlr_manual&lt;=vlr_palestra,vlr_manual,((vlr_manual-$H$25)*indice_adicional)+vlr_palestra)</f>
        <v>7186</v>
      </c>
      <c r="G6" s="304"/>
      <c r="H6" s="304"/>
      <c r="I6" s="304"/>
      <c r="J6" s="242"/>
      <c r="K6" s="242"/>
      <c r="L6" s="242"/>
      <c r="M6" s="242"/>
    </row>
    <row r="7" spans="2:13" ht="9.75" hidden="1" customHeight="1" x14ac:dyDescent="0.25">
      <c r="B7" s="242"/>
      <c r="C7" s="242"/>
      <c r="D7" s="242"/>
      <c r="E7" s="242"/>
      <c r="F7" s="242"/>
      <c r="G7" s="242"/>
      <c r="H7" s="242"/>
      <c r="I7" s="242"/>
      <c r="J7" s="242"/>
      <c r="K7" s="242"/>
      <c r="L7" s="242"/>
      <c r="M7" s="242"/>
    </row>
    <row r="8" spans="2:13" ht="19.5" hidden="1" customHeight="1" x14ac:dyDescent="0.25">
      <c r="B8" s="242"/>
      <c r="C8" s="242"/>
      <c r="D8" s="242"/>
      <c r="E8" s="242"/>
      <c r="F8" s="242" t="s">
        <v>157</v>
      </c>
      <c r="G8" s="242"/>
      <c r="H8" s="242"/>
      <c r="I8" s="242"/>
      <c r="J8" s="242"/>
      <c r="K8" s="242"/>
      <c r="L8" s="242"/>
      <c r="M8" s="242"/>
    </row>
    <row r="9" spans="2:13" ht="15" hidden="1" customHeight="1" x14ac:dyDescent="0.25">
      <c r="B9" s="242"/>
      <c r="C9" s="242"/>
      <c r="D9" s="242"/>
      <c r="E9" s="242"/>
      <c r="F9" s="304">
        <f>IF(vlr_manual&lt;=K25,vlr_manual,((vlr_manual-$K$25)*indice_adicional)+K25)</f>
        <v>8200</v>
      </c>
      <c r="G9" s="304"/>
      <c r="H9" s="304"/>
      <c r="I9" s="304"/>
      <c r="J9" s="242"/>
      <c r="K9" s="242"/>
      <c r="L9" s="242"/>
      <c r="M9" s="242"/>
    </row>
    <row r="10" spans="2:13" ht="15.75" hidden="1" customHeight="1" x14ac:dyDescent="0.25">
      <c r="B10" s="242"/>
      <c r="C10" s="242"/>
      <c r="D10" s="242"/>
      <c r="E10" s="242"/>
      <c r="F10" s="242"/>
      <c r="G10" s="242"/>
      <c r="H10" s="242"/>
      <c r="I10" s="242"/>
      <c r="J10" s="242"/>
      <c r="K10" s="242"/>
      <c r="L10" s="242"/>
      <c r="M10" s="242"/>
    </row>
    <row r="11" spans="2:13" ht="12" hidden="1" customHeight="1" x14ac:dyDescent="0.25">
      <c r="B11" s="242"/>
      <c r="C11" s="242"/>
      <c r="D11" s="242"/>
      <c r="E11" s="242"/>
      <c r="F11" s="242"/>
      <c r="G11" s="242"/>
      <c r="H11" s="242"/>
      <c r="I11" s="242"/>
      <c r="J11" s="242"/>
      <c r="K11" s="242"/>
      <c r="L11" s="242"/>
      <c r="M11" s="242"/>
    </row>
    <row r="12" spans="2:13" ht="10.5" hidden="1" customHeight="1" x14ac:dyDescent="0.25">
      <c r="B12" s="242"/>
      <c r="C12" s="242"/>
      <c r="D12" s="242"/>
      <c r="E12" s="242"/>
      <c r="F12" s="242"/>
      <c r="G12" s="242"/>
      <c r="H12" s="242"/>
      <c r="I12" s="242"/>
      <c r="J12" s="242"/>
      <c r="K12" s="242"/>
      <c r="L12" s="242"/>
      <c r="M12" s="242"/>
    </row>
    <row r="13" spans="2:13" ht="8.25" hidden="1" customHeight="1" x14ac:dyDescent="0.25">
      <c r="E13" s="244" t="s">
        <v>41</v>
      </c>
      <c r="F13" s="244" t="s">
        <v>42</v>
      </c>
      <c r="G13" s="244"/>
    </row>
    <row r="14" spans="2:13" ht="8.25" customHeight="1" thickBot="1" x14ac:dyDescent="0.3">
      <c r="E14" s="245">
        <f>G38/G33</f>
        <v>0.41536000000000006</v>
      </c>
      <c r="F14" s="245">
        <f>G42/G33</f>
        <v>0.58463999999999994</v>
      </c>
      <c r="G14" s="244"/>
    </row>
    <row r="15" spans="2:13" ht="18.75" x14ac:dyDescent="0.3">
      <c r="B15" s="246"/>
      <c r="C15" s="247"/>
      <c r="D15" s="247"/>
      <c r="E15" s="305" t="s">
        <v>184</v>
      </c>
      <c r="F15" s="306"/>
      <c r="G15" s="306"/>
      <c r="H15" s="306"/>
      <c r="I15" s="306"/>
      <c r="J15" s="306"/>
      <c r="K15" s="248"/>
      <c r="L15" s="249"/>
    </row>
    <row r="16" spans="2:13" ht="18.75" customHeight="1" x14ac:dyDescent="0.3">
      <c r="B16" s="250"/>
      <c r="C16" s="242"/>
      <c r="D16" s="242"/>
      <c r="E16" s="307"/>
      <c r="F16" s="307"/>
      <c r="G16" s="307"/>
      <c r="H16" s="307"/>
      <c r="I16" s="307"/>
      <c r="J16" s="307"/>
      <c r="K16" s="251"/>
      <c r="L16" s="252"/>
    </row>
    <row r="17" spans="2:22" ht="15" customHeight="1" x14ac:dyDescent="0.3">
      <c r="B17" s="250"/>
      <c r="C17" s="242"/>
      <c r="D17" s="242"/>
      <c r="E17" s="307"/>
      <c r="F17" s="307"/>
      <c r="G17" s="307"/>
      <c r="H17" s="307"/>
      <c r="I17" s="307"/>
      <c r="J17" s="307"/>
      <c r="K17" s="251"/>
      <c r="L17" s="252"/>
    </row>
    <row r="18" spans="2:22" ht="4.5" customHeight="1" x14ac:dyDescent="0.25">
      <c r="B18" s="250"/>
      <c r="C18" s="242"/>
      <c r="D18" s="242"/>
      <c r="E18" s="242"/>
      <c r="F18" s="242"/>
      <c r="G18" s="242"/>
      <c r="H18" s="242"/>
      <c r="I18" s="242"/>
      <c r="J18" s="242"/>
      <c r="K18" s="242"/>
      <c r="L18" s="252"/>
    </row>
    <row r="19" spans="2:22" x14ac:dyDescent="0.25">
      <c r="B19" s="250"/>
      <c r="C19" s="308" t="s">
        <v>158</v>
      </c>
      <c r="D19" s="309"/>
      <c r="E19" s="309"/>
      <c r="F19" s="309"/>
      <c r="G19" s="309"/>
      <c r="H19" s="309"/>
      <c r="I19" s="309"/>
      <c r="J19" s="309"/>
      <c r="K19" s="310"/>
      <c r="L19" s="252"/>
      <c r="V19" s="253"/>
    </row>
    <row r="20" spans="2:22" ht="5.25" customHeight="1" x14ac:dyDescent="0.25">
      <c r="B20" s="250"/>
      <c r="C20" s="254"/>
      <c r="D20" s="255"/>
      <c r="E20" s="255"/>
      <c r="F20" s="255"/>
      <c r="G20" s="255"/>
      <c r="H20" s="255"/>
      <c r="I20" s="255"/>
      <c r="J20" s="255"/>
      <c r="K20" s="256"/>
      <c r="L20" s="252"/>
      <c r="V20" s="253"/>
    </row>
    <row r="21" spans="2:22" ht="21" x14ac:dyDescent="0.35">
      <c r="B21" s="250"/>
      <c r="C21" s="301" t="s">
        <v>159</v>
      </c>
      <c r="D21" s="302"/>
      <c r="E21" s="302"/>
      <c r="F21" s="302"/>
      <c r="G21" s="302"/>
      <c r="H21" s="302"/>
      <c r="I21" s="302"/>
      <c r="J21" s="302"/>
      <c r="K21" s="303"/>
      <c r="L21" s="252"/>
      <c r="V21" s="253"/>
    </row>
    <row r="22" spans="2:22" ht="5.25" customHeight="1" x14ac:dyDescent="0.25">
      <c r="B22" s="250"/>
      <c r="C22" s="257"/>
      <c r="D22" s="257"/>
      <c r="E22" s="257"/>
      <c r="F22" s="257"/>
      <c r="G22" s="257"/>
      <c r="H22" s="257"/>
      <c r="I22" s="257"/>
      <c r="J22" s="257"/>
      <c r="K22" s="257"/>
      <c r="L22" s="252"/>
      <c r="V22" s="253"/>
    </row>
    <row r="23" spans="2:22" x14ac:dyDescent="0.25">
      <c r="B23" s="250"/>
      <c r="C23" s="258" t="s">
        <v>160</v>
      </c>
      <c r="D23" s="259"/>
      <c r="E23" s="259"/>
      <c r="F23" s="259"/>
      <c r="G23" s="259"/>
      <c r="H23" s="259"/>
      <c r="I23" s="259"/>
      <c r="J23" s="259"/>
      <c r="K23" s="260"/>
      <c r="L23" s="252"/>
      <c r="V23" s="253"/>
    </row>
    <row r="24" spans="2:22" ht="15.75" thickBot="1" x14ac:dyDescent="0.3">
      <c r="B24" s="250"/>
      <c r="C24" s="261" t="s">
        <v>179</v>
      </c>
      <c r="D24" s="255"/>
      <c r="E24" s="255"/>
      <c r="F24" s="255"/>
      <c r="G24" s="255"/>
      <c r="H24" s="255"/>
      <c r="I24" s="255"/>
      <c r="J24" s="262"/>
      <c r="K24" s="256"/>
      <c r="L24" s="252"/>
      <c r="V24" s="253"/>
    </row>
    <row r="25" spans="2:22" ht="15.75" thickBot="1" x14ac:dyDescent="0.3">
      <c r="B25" s="250"/>
      <c r="C25" s="261" t="s">
        <v>180</v>
      </c>
      <c r="D25" s="255"/>
      <c r="E25" s="263" t="s">
        <v>161</v>
      </c>
      <c r="F25" s="264">
        <v>256</v>
      </c>
      <c r="G25" s="265" t="s">
        <v>162</v>
      </c>
      <c r="H25" s="264">
        <v>5310</v>
      </c>
      <c r="I25" s="266" t="s">
        <v>163</v>
      </c>
      <c r="J25" s="265"/>
      <c r="K25" s="267">
        <v>7000</v>
      </c>
      <c r="L25" s="252"/>
      <c r="V25" s="253"/>
    </row>
    <row r="26" spans="2:22" ht="15.75" thickBot="1" x14ac:dyDescent="0.3">
      <c r="B26" s="250"/>
      <c r="C26" s="261" t="s">
        <v>181</v>
      </c>
      <c r="D26" s="255"/>
      <c r="E26" s="255"/>
      <c r="F26" s="255"/>
      <c r="G26" s="255"/>
      <c r="H26" s="255"/>
      <c r="I26" s="255"/>
      <c r="J26" s="268"/>
      <c r="K26" s="256"/>
      <c r="L26" s="252"/>
      <c r="V26" s="253"/>
    </row>
    <row r="27" spans="2:22" ht="15.75" thickBot="1" x14ac:dyDescent="0.3">
      <c r="B27" s="250"/>
      <c r="C27" s="269" t="s">
        <v>182</v>
      </c>
      <c r="D27" s="270"/>
      <c r="E27" s="270"/>
      <c r="F27" s="270"/>
      <c r="G27" s="271">
        <v>0.4</v>
      </c>
      <c r="H27" s="270"/>
      <c r="I27" s="270"/>
      <c r="J27" s="270"/>
      <c r="K27" s="272"/>
      <c r="L27" s="252"/>
      <c r="O27" s="311" t="s">
        <v>164</v>
      </c>
      <c r="P27" s="312"/>
      <c r="Q27" s="312"/>
      <c r="R27" s="313"/>
      <c r="V27" s="253"/>
    </row>
    <row r="28" spans="2:22" ht="6" customHeight="1" x14ac:dyDescent="0.25">
      <c r="B28" s="250"/>
      <c r="C28" s="257"/>
      <c r="D28" s="257"/>
      <c r="E28" s="257"/>
      <c r="F28" s="257"/>
      <c r="G28" s="257"/>
      <c r="H28" s="257"/>
      <c r="I28" s="257"/>
      <c r="J28" s="257"/>
      <c r="K28" s="257"/>
      <c r="L28" s="252"/>
      <c r="O28" s="314"/>
      <c r="P28" s="315"/>
      <c r="Q28" s="315"/>
      <c r="R28" s="316"/>
      <c r="V28" s="253"/>
    </row>
    <row r="29" spans="2:22" ht="15.75" customHeight="1" x14ac:dyDescent="0.25">
      <c r="B29" s="250"/>
      <c r="C29" s="320" t="s">
        <v>165</v>
      </c>
      <c r="D29" s="321"/>
      <c r="E29" s="321"/>
      <c r="F29" s="321"/>
      <c r="G29" s="321"/>
      <c r="H29" s="321"/>
      <c r="I29" s="321"/>
      <c r="J29" s="321"/>
      <c r="K29" s="322"/>
      <c r="L29" s="252"/>
      <c r="O29" s="314"/>
      <c r="P29" s="315"/>
      <c r="Q29" s="315"/>
      <c r="R29" s="316"/>
      <c r="V29" s="253"/>
    </row>
    <row r="30" spans="2:22" ht="16.5" customHeight="1" thickBot="1" x14ac:dyDescent="0.3">
      <c r="B30" s="250"/>
      <c r="C30" s="323"/>
      <c r="D30" s="324"/>
      <c r="E30" s="324"/>
      <c r="F30" s="324"/>
      <c r="G30" s="324"/>
      <c r="H30" s="324"/>
      <c r="I30" s="324"/>
      <c r="J30" s="324"/>
      <c r="K30" s="325"/>
      <c r="L30" s="252"/>
      <c r="O30" s="317"/>
      <c r="P30" s="318"/>
      <c r="Q30" s="318"/>
      <c r="R30" s="319"/>
      <c r="V30" s="253"/>
    </row>
    <row r="31" spans="2:22" ht="16.5" thickBot="1" x14ac:dyDescent="0.3">
      <c r="B31" s="250"/>
      <c r="C31" s="326" t="s">
        <v>166</v>
      </c>
      <c r="D31" s="327"/>
      <c r="E31" s="327"/>
      <c r="F31" s="327"/>
      <c r="G31" s="328" t="s">
        <v>153</v>
      </c>
      <c r="H31" s="329"/>
      <c r="I31" s="329"/>
      <c r="J31" s="329"/>
      <c r="K31" s="330"/>
      <c r="L31" s="252"/>
      <c r="V31" s="253"/>
    </row>
    <row r="32" spans="2:22" ht="6.75" customHeight="1" thickBot="1" x14ac:dyDescent="0.3">
      <c r="B32" s="250"/>
      <c r="C32" s="257"/>
      <c r="D32" s="257"/>
      <c r="E32" s="257"/>
      <c r="F32" s="257"/>
      <c r="G32" s="257"/>
      <c r="H32" s="257"/>
      <c r="I32" s="257"/>
      <c r="J32" s="257"/>
      <c r="K32" s="257"/>
      <c r="L32" s="252"/>
      <c r="N32" s="273"/>
      <c r="O32" s="274"/>
      <c r="P32" s="274"/>
      <c r="Q32" s="274"/>
      <c r="R32" s="274"/>
      <c r="S32" s="275"/>
      <c r="V32" s="253"/>
    </row>
    <row r="33" spans="2:22" ht="15.75" customHeight="1" x14ac:dyDescent="0.25">
      <c r="B33" s="250"/>
      <c r="C33" s="331" t="s">
        <v>183</v>
      </c>
      <c r="D33" s="332"/>
      <c r="E33" s="332"/>
      <c r="F33" s="332"/>
      <c r="G33" s="333">
        <v>10000</v>
      </c>
      <c r="H33" s="334"/>
      <c r="I33" s="334"/>
      <c r="J33" s="334"/>
      <c r="K33" s="335"/>
      <c r="L33" s="252"/>
      <c r="N33" s="276"/>
      <c r="O33" s="339" t="s">
        <v>167</v>
      </c>
      <c r="P33" s="339"/>
      <c r="Q33" s="339"/>
      <c r="R33" s="339"/>
      <c r="S33" s="277"/>
      <c r="V33" s="253"/>
    </row>
    <row r="34" spans="2:22" ht="15.75" thickBot="1" x14ac:dyDescent="0.3">
      <c r="B34" s="250"/>
      <c r="C34" s="326"/>
      <c r="D34" s="327"/>
      <c r="E34" s="327"/>
      <c r="F34" s="327"/>
      <c r="G34" s="336"/>
      <c r="H34" s="337"/>
      <c r="I34" s="337"/>
      <c r="J34" s="337"/>
      <c r="K34" s="338"/>
      <c r="L34" s="252"/>
      <c r="N34" s="276"/>
      <c r="O34" s="339"/>
      <c r="P34" s="339"/>
      <c r="Q34" s="339"/>
      <c r="R34" s="339"/>
      <c r="S34" s="277"/>
      <c r="V34" s="253"/>
    </row>
    <row r="35" spans="2:22" ht="7.5" customHeight="1" thickBot="1" x14ac:dyDescent="0.3">
      <c r="B35" s="250"/>
      <c r="C35" s="257"/>
      <c r="D35" s="257"/>
      <c r="E35" s="257"/>
      <c r="F35" s="257"/>
      <c r="G35" s="257"/>
      <c r="H35" s="257"/>
      <c r="I35" s="257"/>
      <c r="J35" s="257"/>
      <c r="K35" s="257"/>
      <c r="L35" s="252"/>
      <c r="N35" s="276"/>
      <c r="O35" s="278"/>
      <c r="P35" s="278"/>
      <c r="Q35" s="278"/>
      <c r="R35" s="278"/>
      <c r="S35" s="277"/>
      <c r="V35" s="253"/>
    </row>
    <row r="36" spans="2:22" ht="16.5" customHeight="1" thickBot="1" x14ac:dyDescent="0.3">
      <c r="B36" s="250"/>
      <c r="C36" s="257"/>
      <c r="D36" s="257"/>
      <c r="E36" s="257"/>
      <c r="F36" s="257"/>
      <c r="G36" s="257"/>
      <c r="H36" s="257"/>
      <c r="I36" s="257"/>
      <c r="J36" s="279" t="s">
        <v>168</v>
      </c>
      <c r="K36" s="280">
        <v>40</v>
      </c>
      <c r="L36" s="252"/>
      <c r="N36" s="276"/>
      <c r="O36" s="281" t="s">
        <v>169</v>
      </c>
      <c r="P36" s="282">
        <v>1</v>
      </c>
      <c r="Q36" s="278"/>
      <c r="R36" s="278"/>
      <c r="S36" s="277"/>
      <c r="V36" s="253"/>
    </row>
    <row r="37" spans="2:22" ht="7.5" customHeight="1" thickBot="1" x14ac:dyDescent="0.3">
      <c r="B37" s="250"/>
      <c r="C37" s="257"/>
      <c r="D37" s="257"/>
      <c r="E37" s="257"/>
      <c r="F37" s="257"/>
      <c r="G37" s="257"/>
      <c r="H37" s="257"/>
      <c r="I37" s="257"/>
      <c r="J37" s="257"/>
      <c r="K37" s="257"/>
      <c r="L37" s="252"/>
      <c r="N37" s="276"/>
      <c r="O37" s="281"/>
      <c r="P37" s="281"/>
      <c r="Q37" s="281"/>
      <c r="R37" s="281"/>
      <c r="S37" s="277"/>
      <c r="V37" s="253"/>
    </row>
    <row r="38" spans="2:22" ht="16.5" thickBot="1" x14ac:dyDescent="0.3">
      <c r="B38" s="250"/>
      <c r="C38" s="344" t="s">
        <v>170</v>
      </c>
      <c r="D38" s="345"/>
      <c r="E38" s="345"/>
      <c r="F38" s="345"/>
      <c r="G38" s="342">
        <f>IF(G31=J3,F9,IF(G31=J2,apoio_sescoop_palestra,IF(G31=J1,apoio_sescoop_curso,"")))</f>
        <v>4153.6000000000004</v>
      </c>
      <c r="H38" s="346"/>
      <c r="I38" s="346"/>
      <c r="J38" s="346"/>
      <c r="K38" s="343"/>
      <c r="L38" s="252"/>
      <c r="N38" s="276"/>
      <c r="O38" s="281" t="s">
        <v>171</v>
      </c>
      <c r="P38" s="342">
        <f>G38</f>
        <v>4153.6000000000004</v>
      </c>
      <c r="Q38" s="343"/>
      <c r="R38" s="283" t="str">
        <f>"(100%)"</f>
        <v>(100%)</v>
      </c>
      <c r="S38" s="277"/>
      <c r="V38" s="253"/>
    </row>
    <row r="39" spans="2:22" ht="8.25" customHeight="1" thickBot="1" x14ac:dyDescent="0.3">
      <c r="B39" s="250"/>
      <c r="C39" s="257"/>
      <c r="D39" s="257"/>
      <c r="E39" s="257"/>
      <c r="F39" s="257"/>
      <c r="G39" s="257"/>
      <c r="H39" s="257"/>
      <c r="I39" s="257"/>
      <c r="J39" s="257"/>
      <c r="K39" s="257"/>
      <c r="L39" s="252"/>
      <c r="N39" s="276"/>
      <c r="O39" s="281"/>
      <c r="P39" s="281"/>
      <c r="Q39" s="281"/>
      <c r="R39" s="284"/>
      <c r="S39" s="277"/>
      <c r="V39" s="253"/>
    </row>
    <row r="40" spans="2:22" ht="16.5" thickBot="1" x14ac:dyDescent="0.3">
      <c r="B40" s="250"/>
      <c r="C40" s="257"/>
      <c r="D40" s="257"/>
      <c r="E40" s="257"/>
      <c r="F40" s="257"/>
      <c r="G40" s="257"/>
      <c r="H40" s="257"/>
      <c r="I40" s="279" t="s">
        <v>172</v>
      </c>
      <c r="J40" s="340">
        <f>IF(G31=J1,I4,IF(G31=J2,apoio_sescoop_palestra,IF(G31=J3,F9,"")))</f>
        <v>166144</v>
      </c>
      <c r="K40" s="341"/>
      <c r="L40" s="252"/>
      <c r="N40" s="276"/>
      <c r="O40" s="281" t="s">
        <v>173</v>
      </c>
      <c r="P40" s="342">
        <f>P38*0.2</f>
        <v>830.72000000000014</v>
      </c>
      <c r="Q40" s="343"/>
      <c r="R40" s="283" t="str">
        <f>"(20%)"</f>
        <v>(20%)</v>
      </c>
      <c r="S40" s="277"/>
      <c r="V40" s="253"/>
    </row>
    <row r="41" spans="2:22" ht="8.25" customHeight="1" thickBot="1" x14ac:dyDescent="0.3">
      <c r="B41" s="250"/>
      <c r="C41" s="257"/>
      <c r="D41" s="257"/>
      <c r="E41" s="257"/>
      <c r="F41" s="257"/>
      <c r="G41" s="257"/>
      <c r="H41" s="257"/>
      <c r="I41" s="257"/>
      <c r="J41" s="257"/>
      <c r="K41" s="257"/>
      <c r="L41" s="252"/>
      <c r="N41" s="276"/>
      <c r="O41" s="281"/>
      <c r="P41" s="281"/>
      <c r="Q41" s="281"/>
      <c r="R41" s="284"/>
      <c r="S41" s="277"/>
      <c r="V41" s="253"/>
    </row>
    <row r="42" spans="2:22" ht="16.5" thickBot="1" x14ac:dyDescent="0.3">
      <c r="B42" s="250"/>
      <c r="C42" s="344" t="s">
        <v>174</v>
      </c>
      <c r="D42" s="345"/>
      <c r="E42" s="345"/>
      <c r="F42" s="345"/>
      <c r="G42" s="342">
        <f>IFERROR(G33-G38,"")</f>
        <v>5846.4</v>
      </c>
      <c r="H42" s="346"/>
      <c r="I42" s="346"/>
      <c r="J42" s="346"/>
      <c r="K42" s="343"/>
      <c r="L42" s="252"/>
      <c r="N42" s="276"/>
      <c r="O42" s="281" t="s">
        <v>175</v>
      </c>
      <c r="P42" s="342">
        <f>P38*0.1</f>
        <v>415.36000000000007</v>
      </c>
      <c r="Q42" s="343"/>
      <c r="R42" s="283" t="str">
        <f>"(10%)"</f>
        <v>(10%)</v>
      </c>
      <c r="S42" s="277"/>
      <c r="V42" s="253"/>
    </row>
    <row r="43" spans="2:22" ht="8.25" customHeight="1" thickBot="1" x14ac:dyDescent="0.3">
      <c r="B43" s="250"/>
      <c r="C43" s="257"/>
      <c r="D43" s="257"/>
      <c r="E43" s="257"/>
      <c r="F43" s="257"/>
      <c r="G43" s="257"/>
      <c r="H43" s="257"/>
      <c r="I43" s="257"/>
      <c r="J43" s="257"/>
      <c r="K43" s="257"/>
      <c r="L43" s="252"/>
      <c r="N43" s="276"/>
      <c r="O43" s="281"/>
      <c r="P43" s="281"/>
      <c r="Q43" s="281"/>
      <c r="R43" s="281"/>
      <c r="S43" s="277"/>
      <c r="V43" s="253"/>
    </row>
    <row r="44" spans="2:22" ht="16.5" thickBot="1" x14ac:dyDescent="0.3">
      <c r="B44" s="250"/>
      <c r="C44" s="257"/>
      <c r="D44" s="257"/>
      <c r="E44" s="257"/>
      <c r="F44" s="257"/>
      <c r="G44" s="257"/>
      <c r="H44" s="257"/>
      <c r="I44" s="279" t="s">
        <v>176</v>
      </c>
      <c r="J44" s="340">
        <f>IF(G31=J1,(vlr_manual*K36)-J40,IF(G31=J2,vlr_manual-J40,IF(G31=J3,vlr_manual-J40,"")))</f>
        <v>233856</v>
      </c>
      <c r="K44" s="341"/>
      <c r="L44" s="252"/>
      <c r="N44" s="276"/>
      <c r="O44" s="281" t="s">
        <v>177</v>
      </c>
      <c r="P44" s="342">
        <f>IF($P$36=1,$P$38,IF($P$36=2,SUM(P38,P40),IF($P$36=3,SUM(P38,P40,P42))))</f>
        <v>4153.6000000000004</v>
      </c>
      <c r="Q44" s="343"/>
      <c r="R44" s="281"/>
      <c r="S44" s="277"/>
      <c r="V44" s="253"/>
    </row>
    <row r="45" spans="2:22" ht="8.25" customHeight="1" thickBot="1" x14ac:dyDescent="0.3">
      <c r="B45" s="250"/>
      <c r="C45" s="257"/>
      <c r="D45" s="257"/>
      <c r="E45" s="257"/>
      <c r="F45" s="257"/>
      <c r="G45" s="257"/>
      <c r="H45" s="257"/>
      <c r="I45" s="257"/>
      <c r="J45" s="257"/>
      <c r="K45" s="257"/>
      <c r="L45" s="252"/>
      <c r="N45" s="276"/>
      <c r="O45" s="278"/>
      <c r="P45" s="278"/>
      <c r="Q45" s="278"/>
      <c r="R45" s="278"/>
      <c r="S45" s="277"/>
      <c r="V45" s="253"/>
    </row>
    <row r="46" spans="2:22" ht="17.25" customHeight="1" thickBot="1" x14ac:dyDescent="0.3">
      <c r="B46" s="250"/>
      <c r="C46" s="257"/>
      <c r="D46" s="257"/>
      <c r="E46" s="257"/>
      <c r="F46" s="257"/>
      <c r="G46" s="257"/>
      <c r="H46" s="257"/>
      <c r="I46" s="257"/>
      <c r="J46" s="257"/>
      <c r="K46" s="257"/>
      <c r="L46" s="252"/>
      <c r="N46" s="276"/>
      <c r="O46" s="278" t="s">
        <v>178</v>
      </c>
      <c r="P46" s="342">
        <f>(vlr_manual*P36)-P44</f>
        <v>5846.4</v>
      </c>
      <c r="Q46" s="343"/>
      <c r="R46" s="278"/>
      <c r="S46" s="277"/>
      <c r="V46" s="253"/>
    </row>
    <row r="47" spans="2:22" ht="8.25" customHeight="1" thickBot="1" x14ac:dyDescent="0.3">
      <c r="B47" s="250"/>
      <c r="C47" s="257"/>
      <c r="D47" s="257"/>
      <c r="E47" s="257"/>
      <c r="F47" s="257"/>
      <c r="G47" s="257"/>
      <c r="H47" s="257"/>
      <c r="I47" s="257"/>
      <c r="J47" s="257"/>
      <c r="K47" s="257"/>
      <c r="L47" s="252"/>
      <c r="N47" s="285"/>
      <c r="O47" s="286"/>
      <c r="P47" s="286"/>
      <c r="Q47" s="286"/>
      <c r="R47" s="286"/>
      <c r="S47" s="287"/>
      <c r="V47" s="253"/>
    </row>
    <row r="48" spans="2:22" x14ac:dyDescent="0.25">
      <c r="B48" s="250"/>
      <c r="L48" s="252"/>
      <c r="V48" s="253"/>
    </row>
    <row r="49" spans="2:22" x14ac:dyDescent="0.25">
      <c r="B49" s="250"/>
      <c r="L49" s="252"/>
      <c r="V49" s="253"/>
    </row>
    <row r="50" spans="2:22" x14ac:dyDescent="0.25">
      <c r="B50" s="250"/>
      <c r="L50" s="252"/>
      <c r="V50" s="253"/>
    </row>
    <row r="51" spans="2:22" x14ac:dyDescent="0.25">
      <c r="B51" s="250"/>
      <c r="L51" s="252"/>
      <c r="V51" s="253"/>
    </row>
    <row r="52" spans="2:22" x14ac:dyDescent="0.25">
      <c r="B52" s="250"/>
      <c r="L52" s="252"/>
      <c r="V52" s="253"/>
    </row>
    <row r="53" spans="2:22" x14ac:dyDescent="0.25">
      <c r="B53" s="250"/>
      <c r="L53" s="252"/>
      <c r="V53" s="253"/>
    </row>
    <row r="54" spans="2:22" x14ac:dyDescent="0.25">
      <c r="B54" s="250"/>
      <c r="L54" s="252"/>
      <c r="V54" s="253"/>
    </row>
    <row r="55" spans="2:22" x14ac:dyDescent="0.25">
      <c r="B55" s="250"/>
      <c r="L55" s="252"/>
      <c r="V55" s="253"/>
    </row>
    <row r="56" spans="2:22" ht="10.5" customHeight="1" thickBot="1" x14ac:dyDescent="0.3">
      <c r="B56" s="288"/>
      <c r="C56" s="289"/>
      <c r="D56" s="289"/>
      <c r="E56" s="289"/>
      <c r="F56" s="289"/>
      <c r="G56" s="289"/>
      <c r="H56" s="289"/>
      <c r="I56" s="289"/>
      <c r="J56" s="289"/>
      <c r="K56" s="289"/>
      <c r="L56" s="290"/>
      <c r="V56" s="253"/>
    </row>
    <row r="57" spans="2:22" x14ac:dyDescent="0.25">
      <c r="V57" s="253"/>
    </row>
    <row r="64" spans="2:22" x14ac:dyDescent="0.25"/>
    <row r="65" s="243" customFormat="1" x14ac:dyDescent="0.25"/>
    <row r="66" s="243" customFormat="1" x14ac:dyDescent="0.25"/>
    <row r="67" s="243" customFormat="1" x14ac:dyDescent="0.25"/>
  </sheetData>
  <sheetProtection algorithmName="SHA-512" hashValue="R8uEuEmEfOiu1qrpuFWbfyh8gTg0QbicZ1gFH1Sd0Adh0Y6sH8oCsR9IybtuUFhTsZfXFk1ndNt5BUC+8P5WLg==" saltValue="arrkcgiFJmKZsuT+MAd9zQ==" spinCount="100000" sheet="1" objects="1" scenarios="1"/>
  <mergeCells count="24">
    <mergeCell ref="J44:K44"/>
    <mergeCell ref="P44:Q44"/>
    <mergeCell ref="P46:Q46"/>
    <mergeCell ref="C38:F38"/>
    <mergeCell ref="G38:K38"/>
    <mergeCell ref="P38:Q38"/>
    <mergeCell ref="J40:K40"/>
    <mergeCell ref="P40:Q40"/>
    <mergeCell ref="C42:F42"/>
    <mergeCell ref="G42:K42"/>
    <mergeCell ref="P42:Q42"/>
    <mergeCell ref="O27:R30"/>
    <mergeCell ref="C29:K30"/>
    <mergeCell ref="C31:F31"/>
    <mergeCell ref="G31:K31"/>
    <mergeCell ref="C33:F34"/>
    <mergeCell ref="G33:K34"/>
    <mergeCell ref="O33:R34"/>
    <mergeCell ref="C21:K21"/>
    <mergeCell ref="F3:I3"/>
    <mergeCell ref="F6:I6"/>
    <mergeCell ref="F9:I9"/>
    <mergeCell ref="E15:J17"/>
    <mergeCell ref="C19:K19"/>
  </mergeCells>
  <conditionalFormatting sqref="O42:R42">
    <cfRule type="expression" dxfId="8" priority="9">
      <formula>OR($P$36&lt;3,$P$36="")</formula>
    </cfRule>
  </conditionalFormatting>
  <conditionalFormatting sqref="O38:R46">
    <cfRule type="expression" dxfId="7" priority="3">
      <formula>$G$31&lt;&gt;$J$2</formula>
    </cfRule>
    <cfRule type="expression" dxfId="6" priority="6">
      <formula>$P$36=1</formula>
    </cfRule>
    <cfRule type="expression" dxfId="5" priority="8">
      <formula>$P$36=""</formula>
    </cfRule>
  </conditionalFormatting>
  <conditionalFormatting sqref="N26:T48">
    <cfRule type="expression" dxfId="4" priority="7">
      <formula>$G$31&lt;&gt;$J$2</formula>
    </cfRule>
  </conditionalFormatting>
  <conditionalFormatting sqref="O27:R30">
    <cfRule type="expression" dxfId="3" priority="5">
      <formula>$P$36&lt;&gt;1</formula>
    </cfRule>
  </conditionalFormatting>
  <conditionalFormatting sqref="P46:Q46">
    <cfRule type="expression" dxfId="2" priority="4">
      <formula>$P$36=1</formula>
    </cfRule>
  </conditionalFormatting>
  <conditionalFormatting sqref="P44 P46">
    <cfRule type="expression" dxfId="1" priority="2">
      <formula>AND($P$36&gt;1,$G$31=$J$2)</formula>
    </cfRule>
  </conditionalFormatting>
  <conditionalFormatting sqref="J40 J44">
    <cfRule type="expression" dxfId="0" priority="1">
      <formula>AND($P$36&gt;1,$G$31=$J$2)</formula>
    </cfRule>
  </conditionalFormatting>
  <dataValidations count="4">
    <dataValidation type="whole" allowBlank="1" showInputMessage="1" showErrorMessage="1" errorTitle="Atenção" error="O número máximo de palestras apoiado pelo Sescoop/RS é 3" sqref="P36" xr:uid="{85263635-8A32-4EEB-A276-AF34CF79A492}">
      <formula1>1</formula1>
      <formula2>3</formula2>
    </dataValidation>
    <dataValidation type="list" allowBlank="1" showInputMessage="1" showErrorMessage="1" errorTitle="Atenção" error="Utilize as opções da lista." sqref="G31:K31" xr:uid="{904F0C8A-5EF3-4D70-B564-3313E16DC10A}">
      <formula1>$J$1:$J$3</formula1>
    </dataValidation>
    <dataValidation type="decimal" operator="lessThan" allowBlank="1" showInputMessage="1" showErrorMessage="1" errorTitle="Atenção" error="Inserir apenas números. _x000a_Para palestras, carga horária de até 3 horas_x000a_" promptTitle="Aviso" prompt="Caso o curso, a palestra ou o treinamento vivencial tenha duração com horário fracionado, utilizar a conversão de números inteiros._x000a_Exemplos:_x000a_1h30min &gt; 1,5_x000a_2h15min &gt; 2,25_x000a_4h45min &gt; 4,75" sqref="K36" xr:uid="{0F429744-3A84-466E-831D-4452BBDDD66E}">
      <formula1>IF(G31="Palestra",3.1,1000)</formula1>
    </dataValidation>
    <dataValidation type="decimal" operator="greaterThan" allowBlank="1" showInputMessage="1" showErrorMessage="1" errorTitle="Atenção" error="Insira apenas números." sqref="G33:K34" xr:uid="{261DEAFF-9231-4935-AD5E-8E1713AD2E62}">
      <formula1>0</formula1>
    </dataValidation>
  </dataValidation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14E2-4B50-48FD-82AD-5518D6300B7C}">
  <dimension ref="A1:S50"/>
  <sheetViews>
    <sheetView showGridLines="0" workbookViewId="0">
      <selection activeCell="A25" sqref="A25"/>
    </sheetView>
  </sheetViews>
  <sheetFormatPr defaultRowHeight="15" x14ac:dyDescent="0.25"/>
  <cols>
    <col min="1" max="1" width="40.85546875" style="135" bestFit="1" customWidth="1"/>
    <col min="2" max="2" width="13.85546875" style="135" customWidth="1"/>
    <col min="3" max="3" width="17" style="135" customWidth="1"/>
    <col min="4" max="4" width="12.28515625" style="135" customWidth="1"/>
    <col min="5" max="5" width="11.42578125" style="135" customWidth="1"/>
    <col min="6" max="6" width="11.7109375" style="135" customWidth="1"/>
    <col min="7" max="7" width="9.7109375" style="135" customWidth="1"/>
    <col min="8" max="8" width="10.85546875" style="135" customWidth="1"/>
    <col min="9" max="9" width="12.85546875" style="135" customWidth="1"/>
    <col min="10" max="10" width="13.7109375" style="135" customWidth="1"/>
    <col min="11" max="11" width="13.28515625" style="135" customWidth="1"/>
    <col min="12" max="12" width="14.28515625" style="135" bestFit="1" customWidth="1"/>
    <col min="13" max="13" width="2.42578125" style="136" customWidth="1"/>
    <col min="14" max="14" width="13.28515625" style="135" bestFit="1" customWidth="1"/>
    <col min="15" max="15" width="13.140625" style="135" bestFit="1" customWidth="1"/>
    <col min="16" max="16" width="12.140625" style="135" bestFit="1" customWidth="1"/>
    <col min="17" max="17" width="13.28515625" style="135" bestFit="1" customWidth="1"/>
    <col min="18" max="18" width="12.140625" style="135" bestFit="1" customWidth="1"/>
    <col min="19" max="19" width="13.28515625" style="135" bestFit="1" customWidth="1"/>
    <col min="20" max="16384" width="9.140625" style="135"/>
  </cols>
  <sheetData>
    <row r="1" spans="1:19" x14ac:dyDescent="0.25">
      <c r="A1" s="134"/>
    </row>
    <row r="2" spans="1:19" ht="17.25" x14ac:dyDescent="0.25">
      <c r="A2" s="137" t="s">
        <v>151</v>
      </c>
      <c r="B2" s="138" t="s">
        <v>115</v>
      </c>
      <c r="C2" s="139"/>
      <c r="D2" s="139"/>
      <c r="E2" s="139"/>
      <c r="F2" s="139"/>
      <c r="G2" s="139"/>
      <c r="H2" s="139"/>
      <c r="I2" s="139"/>
      <c r="J2" s="139"/>
      <c r="K2" s="139"/>
    </row>
    <row r="3" spans="1:19" ht="9.75" customHeight="1" x14ac:dyDescent="0.25">
      <c r="A3" s="139"/>
      <c r="B3" s="139"/>
      <c r="C3" s="139"/>
      <c r="D3" s="139"/>
      <c r="E3" s="139"/>
      <c r="F3" s="139"/>
      <c r="G3" s="139"/>
      <c r="H3" s="139"/>
      <c r="I3" s="139"/>
      <c r="J3" s="139"/>
      <c r="K3" s="139"/>
    </row>
    <row r="4" spans="1:19" ht="15.75" thickBot="1" x14ac:dyDescent="0.3">
      <c r="A4" s="140" t="s">
        <v>150</v>
      </c>
      <c r="B4" s="140" t="s">
        <v>150</v>
      </c>
      <c r="C4" s="140" t="s">
        <v>150</v>
      </c>
      <c r="D4" s="140" t="s">
        <v>150</v>
      </c>
      <c r="E4" s="140" t="s">
        <v>20</v>
      </c>
      <c r="F4" s="140" t="s">
        <v>150</v>
      </c>
      <c r="G4" s="140" t="s">
        <v>20</v>
      </c>
      <c r="H4" s="140" t="s">
        <v>20</v>
      </c>
      <c r="I4" s="140" t="s">
        <v>150</v>
      </c>
      <c r="J4" s="140" t="s">
        <v>20</v>
      </c>
      <c r="K4" s="140" t="s">
        <v>20</v>
      </c>
      <c r="L4" s="140" t="s">
        <v>150</v>
      </c>
      <c r="M4" s="141"/>
      <c r="N4" s="347" t="s">
        <v>20</v>
      </c>
      <c r="O4" s="347"/>
      <c r="P4" s="347"/>
      <c r="Q4" s="347"/>
      <c r="R4" s="347"/>
      <c r="S4" s="347"/>
    </row>
    <row r="5" spans="1:19" ht="46.5" customHeight="1" thickBot="1" x14ac:dyDescent="0.3">
      <c r="A5" s="142" t="s">
        <v>111</v>
      </c>
      <c r="B5" s="143" t="s">
        <v>15</v>
      </c>
      <c r="C5" s="143" t="s">
        <v>1</v>
      </c>
      <c r="D5" s="143" t="s">
        <v>8</v>
      </c>
      <c r="E5" s="143" t="s">
        <v>2</v>
      </c>
      <c r="F5" s="143" t="s">
        <v>13</v>
      </c>
      <c r="G5" s="143" t="s">
        <v>14</v>
      </c>
      <c r="H5" s="143" t="s">
        <v>3</v>
      </c>
      <c r="I5" s="143" t="s">
        <v>4</v>
      </c>
      <c r="J5" s="143" t="s">
        <v>9</v>
      </c>
      <c r="K5" s="143" t="s">
        <v>23</v>
      </c>
      <c r="L5" s="144" t="s">
        <v>16</v>
      </c>
      <c r="M5" s="145"/>
      <c r="N5" s="348" t="s">
        <v>47</v>
      </c>
      <c r="O5" s="349"/>
      <c r="P5" s="146" t="s">
        <v>148</v>
      </c>
      <c r="Q5" s="147" t="s">
        <v>146</v>
      </c>
      <c r="R5" s="146" t="s">
        <v>149</v>
      </c>
      <c r="S5" s="147" t="s">
        <v>147</v>
      </c>
    </row>
    <row r="6" spans="1:19" x14ac:dyDescent="0.25">
      <c r="A6" s="148" t="s">
        <v>5</v>
      </c>
      <c r="B6" s="149" t="s">
        <v>0</v>
      </c>
      <c r="C6" s="150">
        <v>1</v>
      </c>
      <c r="D6" s="150">
        <v>1</v>
      </c>
      <c r="E6" s="151">
        <f>C6*D6</f>
        <v>1</v>
      </c>
      <c r="F6" s="152">
        <v>16</v>
      </c>
      <c r="G6" s="151">
        <f>F6*D6</f>
        <v>16</v>
      </c>
      <c r="H6" s="151">
        <f>F6*D6*C6</f>
        <v>16</v>
      </c>
      <c r="I6" s="152">
        <v>15</v>
      </c>
      <c r="J6" s="151">
        <f>I6*C6</f>
        <v>15</v>
      </c>
      <c r="K6" s="153">
        <f>I6*E6</f>
        <v>15</v>
      </c>
      <c r="L6" s="154">
        <v>2720</v>
      </c>
      <c r="M6" s="155"/>
      <c r="N6" s="156">
        <f>IF(B6="Curso",L6/H6,IF(B6="Palestra",L6/E6,IF(B6="Treinamento Vivencial",L6/E6,"")))</f>
        <v>170</v>
      </c>
      <c r="O6" s="157" t="str">
        <f>IF(B6="Curso","Por Hora",IF(B6="Palestra","Por Palestra",IF(B6="Treinamento Vivencial","Por Treinamento","")))</f>
        <v>Por Hora</v>
      </c>
      <c r="P6" s="158">
        <f>IF(AND(B6="curso",N6&gt;256),256+((N6-256)*0.4),IF(AND(B6="palestra",N6&gt;5310),5310+((N6-5310)*0.4),IF(AND(B6="treinamento vivencial",N6&gt;7000),7000+((N6-7000)*0.4),N6)))</f>
        <v>170</v>
      </c>
      <c r="Q6" s="159">
        <f>IFERROR(IF(B6="curso",P6*H6,IF(B6="palestra",P6*C6,IF(B6="treinamento vivencial",P6*C6,""))),"")</f>
        <v>2720</v>
      </c>
      <c r="R6" s="159" t="str">
        <f>IF(AND(B6="curso",N6&gt;256),(N6-256)*0.6,IF(AND(B6="palestra",N6&gt;5310),(N6-5310)*0.6,IF(AND(B6="treinamento vivencial",N6&gt;7000),(N6-7000)*0.6,"")))</f>
        <v/>
      </c>
      <c r="S6" s="160" t="str">
        <f>IFERROR(IF(B6="curso",R6*H6,IF(B6="palestra",R6*C6,IF(B6="treinamento vivencial",R6*C6,""))),"")</f>
        <v/>
      </c>
    </row>
    <row r="7" spans="1:19" x14ac:dyDescent="0.25">
      <c r="A7" s="161" t="s">
        <v>6</v>
      </c>
      <c r="B7" s="149" t="s">
        <v>0</v>
      </c>
      <c r="C7" s="162">
        <v>1</v>
      </c>
      <c r="D7" s="162">
        <v>1</v>
      </c>
      <c r="E7" s="151">
        <f t="shared" ref="E7:E14" si="0">C7*D7</f>
        <v>1</v>
      </c>
      <c r="F7" s="163">
        <v>8</v>
      </c>
      <c r="G7" s="151">
        <f>F7*D7</f>
        <v>8</v>
      </c>
      <c r="H7" s="151">
        <f t="shared" ref="H7:H19" si="1">F7*D7*C7</f>
        <v>8</v>
      </c>
      <c r="I7" s="163">
        <v>15</v>
      </c>
      <c r="J7" s="164">
        <f t="shared" ref="J7:J15" si="2">I7*C7</f>
        <v>15</v>
      </c>
      <c r="K7" s="153">
        <f t="shared" ref="K7:K20" si="3">I7*E7</f>
        <v>15</v>
      </c>
      <c r="L7" s="165">
        <v>1528</v>
      </c>
      <c r="M7" s="155"/>
      <c r="N7" s="166">
        <f t="shared" ref="N7:N20" si="4">IF(B7="Curso",L7/H7,IF(B7="Palestra",L7/E7,IF(B7="Treinamento Vivencial",L7/E7,"")))</f>
        <v>191</v>
      </c>
      <c r="O7" s="167" t="str">
        <f t="shared" ref="O7:O20" si="5">IF(B7="Curso","Por Hora",IF(B7="Palestra","Por Palestra",IF(B7="Treinamento Vivencial","Por Treinamento","")))</f>
        <v>Por Hora</v>
      </c>
      <c r="P7" s="166">
        <f t="shared" ref="P7:P20" si="6">IF(AND(B7="curso",N7&gt;256),256+((N7-256)*0.4),IF(AND(B7="palestra",N7&gt;5310),5310+((N7-5310)*0.4),IF(AND(B7="treinamento vivencial",N7&gt;7000),7000+((N7-7000)*0.4),N7)))</f>
        <v>191</v>
      </c>
      <c r="Q7" s="168">
        <f t="shared" ref="Q7:Q20" si="7">IFERROR(IF(B7="curso",P7*H7,IF(B7="palestra",P7*C7,IF(B7="treinamento vivencial",P7*C7,""))),"")</f>
        <v>1528</v>
      </c>
      <c r="R7" s="168" t="str">
        <f t="shared" ref="R7:R20" si="8">IF(AND(B7="curso",N7&gt;256),(N7-256)*0.6,IF(AND(B7="palestra",N7&gt;5310),(N7-5310)*0.6,IF(AND(B7="treinamento vivencial",N7&gt;7000),(N7-7000)*0.6,"")))</f>
        <v/>
      </c>
      <c r="S7" s="169" t="str">
        <f t="shared" ref="S7:S20" si="9">IFERROR(IF(B7="curso",R7*H7,IF(B7="palestra",R7*C7,IF(B7="treinamento vivencial",R7*C7,""))),"")</f>
        <v/>
      </c>
    </row>
    <row r="8" spans="1:19" x14ac:dyDescent="0.25">
      <c r="A8" s="161" t="s">
        <v>7</v>
      </c>
      <c r="B8" s="149" t="s">
        <v>0</v>
      </c>
      <c r="C8" s="162">
        <v>2</v>
      </c>
      <c r="D8" s="162">
        <v>1</v>
      </c>
      <c r="E8" s="151">
        <f t="shared" si="0"/>
        <v>2</v>
      </c>
      <c r="F8" s="163">
        <v>8</v>
      </c>
      <c r="G8" s="151">
        <f t="shared" ref="G8:G14" si="10">F8*D8</f>
        <v>8</v>
      </c>
      <c r="H8" s="151">
        <f t="shared" si="1"/>
        <v>16</v>
      </c>
      <c r="I8" s="163">
        <v>20</v>
      </c>
      <c r="J8" s="164">
        <f t="shared" si="2"/>
        <v>40</v>
      </c>
      <c r="K8" s="153">
        <f t="shared" si="3"/>
        <v>40</v>
      </c>
      <c r="L8" s="165">
        <v>3408</v>
      </c>
      <c r="M8" s="155"/>
      <c r="N8" s="166">
        <f t="shared" si="4"/>
        <v>213</v>
      </c>
      <c r="O8" s="167" t="str">
        <f t="shared" si="5"/>
        <v>Por Hora</v>
      </c>
      <c r="P8" s="166">
        <f t="shared" si="6"/>
        <v>213</v>
      </c>
      <c r="Q8" s="168">
        <f t="shared" si="7"/>
        <v>3408</v>
      </c>
      <c r="R8" s="168" t="str">
        <f t="shared" si="8"/>
        <v/>
      </c>
      <c r="S8" s="169" t="str">
        <f t="shared" si="9"/>
        <v/>
      </c>
    </row>
    <row r="9" spans="1:19" x14ac:dyDescent="0.25">
      <c r="A9" s="161" t="s">
        <v>12</v>
      </c>
      <c r="B9" s="149" t="s">
        <v>0</v>
      </c>
      <c r="C9" s="162">
        <v>13</v>
      </c>
      <c r="D9" s="162">
        <v>1</v>
      </c>
      <c r="E9" s="151">
        <f>C9*D9</f>
        <v>13</v>
      </c>
      <c r="F9" s="163">
        <v>13</v>
      </c>
      <c r="G9" s="151">
        <f t="shared" si="10"/>
        <v>13</v>
      </c>
      <c r="H9" s="151">
        <f t="shared" si="1"/>
        <v>169</v>
      </c>
      <c r="I9" s="163">
        <v>15</v>
      </c>
      <c r="J9" s="164">
        <f t="shared" si="2"/>
        <v>195</v>
      </c>
      <c r="K9" s="153">
        <f>I9*E9</f>
        <v>195</v>
      </c>
      <c r="L9" s="165">
        <v>30000</v>
      </c>
      <c r="M9" s="155"/>
      <c r="N9" s="166">
        <f t="shared" si="4"/>
        <v>177.51479289940829</v>
      </c>
      <c r="O9" s="167" t="str">
        <f t="shared" si="5"/>
        <v>Por Hora</v>
      </c>
      <c r="P9" s="166">
        <f t="shared" si="6"/>
        <v>177.51479289940829</v>
      </c>
      <c r="Q9" s="168">
        <f>IFERROR(IF(B9="curso",P9*H9,IF(B9="palestra",P9*C9,IF(B9="treinamento vivencial",P9*C9,""))),"")</f>
        <v>30000</v>
      </c>
      <c r="R9" s="168" t="str">
        <f t="shared" si="8"/>
        <v/>
      </c>
      <c r="S9" s="169" t="str">
        <f t="shared" si="9"/>
        <v/>
      </c>
    </row>
    <row r="10" spans="1:19" x14ac:dyDescent="0.25">
      <c r="A10" s="161" t="s">
        <v>10</v>
      </c>
      <c r="B10" s="149" t="s">
        <v>0</v>
      </c>
      <c r="C10" s="162">
        <v>1</v>
      </c>
      <c r="D10" s="162">
        <v>2</v>
      </c>
      <c r="E10" s="151">
        <f t="shared" si="0"/>
        <v>2</v>
      </c>
      <c r="F10" s="163">
        <v>20</v>
      </c>
      <c r="G10" s="151">
        <f>F10*D10</f>
        <v>40</v>
      </c>
      <c r="H10" s="151">
        <f t="shared" si="1"/>
        <v>40</v>
      </c>
      <c r="I10" s="163">
        <v>15</v>
      </c>
      <c r="J10" s="164">
        <f t="shared" si="2"/>
        <v>15</v>
      </c>
      <c r="K10" s="153">
        <f t="shared" si="3"/>
        <v>30</v>
      </c>
      <c r="L10" s="165">
        <v>6800</v>
      </c>
      <c r="M10" s="155"/>
      <c r="N10" s="166">
        <f t="shared" si="4"/>
        <v>170</v>
      </c>
      <c r="O10" s="167" t="str">
        <f t="shared" si="5"/>
        <v>Por Hora</v>
      </c>
      <c r="P10" s="166">
        <f t="shared" si="6"/>
        <v>170</v>
      </c>
      <c r="Q10" s="168">
        <f t="shared" si="7"/>
        <v>6800</v>
      </c>
      <c r="R10" s="168" t="str">
        <f t="shared" si="8"/>
        <v/>
      </c>
      <c r="S10" s="169" t="str">
        <f t="shared" si="9"/>
        <v/>
      </c>
    </row>
    <row r="11" spans="1:19" x14ac:dyDescent="0.25">
      <c r="A11" s="161" t="s">
        <v>11</v>
      </c>
      <c r="B11" s="149" t="s">
        <v>0</v>
      </c>
      <c r="C11" s="162">
        <v>2</v>
      </c>
      <c r="D11" s="162">
        <v>1</v>
      </c>
      <c r="E11" s="151">
        <f t="shared" si="0"/>
        <v>2</v>
      </c>
      <c r="F11" s="163">
        <v>10</v>
      </c>
      <c r="G11" s="151">
        <f t="shared" si="10"/>
        <v>10</v>
      </c>
      <c r="H11" s="151">
        <f t="shared" si="1"/>
        <v>20</v>
      </c>
      <c r="I11" s="163">
        <v>15</v>
      </c>
      <c r="J11" s="164">
        <f t="shared" si="2"/>
        <v>30</v>
      </c>
      <c r="K11" s="153">
        <f t="shared" si="3"/>
        <v>30</v>
      </c>
      <c r="L11" s="165">
        <v>7500</v>
      </c>
      <c r="M11" s="155"/>
      <c r="N11" s="166">
        <f t="shared" si="4"/>
        <v>375</v>
      </c>
      <c r="O11" s="167" t="str">
        <f t="shared" si="5"/>
        <v>Por Hora</v>
      </c>
      <c r="P11" s="166">
        <f t="shared" si="6"/>
        <v>303.60000000000002</v>
      </c>
      <c r="Q11" s="168">
        <f t="shared" si="7"/>
        <v>6072</v>
      </c>
      <c r="R11" s="168">
        <f t="shared" si="8"/>
        <v>71.399999999999991</v>
      </c>
      <c r="S11" s="169">
        <f t="shared" si="9"/>
        <v>1427.9999999999998</v>
      </c>
    </row>
    <row r="12" spans="1:19" x14ac:dyDescent="0.25">
      <c r="A12" s="161" t="s">
        <v>19</v>
      </c>
      <c r="B12" s="149" t="s">
        <v>18</v>
      </c>
      <c r="C12" s="162">
        <v>2</v>
      </c>
      <c r="D12" s="162">
        <v>2</v>
      </c>
      <c r="E12" s="151">
        <f t="shared" si="0"/>
        <v>4</v>
      </c>
      <c r="F12" s="163">
        <v>3</v>
      </c>
      <c r="G12" s="151">
        <f t="shared" si="10"/>
        <v>6</v>
      </c>
      <c r="H12" s="151">
        <f t="shared" si="1"/>
        <v>12</v>
      </c>
      <c r="I12" s="163">
        <v>40</v>
      </c>
      <c r="J12" s="164">
        <f t="shared" si="2"/>
        <v>80</v>
      </c>
      <c r="K12" s="153">
        <f t="shared" si="3"/>
        <v>160</v>
      </c>
      <c r="L12" s="165">
        <v>10000</v>
      </c>
      <c r="M12" s="155"/>
      <c r="N12" s="166">
        <f t="shared" si="4"/>
        <v>2500</v>
      </c>
      <c r="O12" s="167" t="str">
        <f t="shared" si="5"/>
        <v>Por Palestra</v>
      </c>
      <c r="P12" s="166">
        <f t="shared" si="6"/>
        <v>2500</v>
      </c>
      <c r="Q12" s="168">
        <f t="shared" si="7"/>
        <v>5000</v>
      </c>
      <c r="R12" s="168" t="str">
        <f t="shared" si="8"/>
        <v/>
      </c>
      <c r="S12" s="169" t="str">
        <f t="shared" si="9"/>
        <v/>
      </c>
    </row>
    <row r="13" spans="1:19" x14ac:dyDescent="0.25">
      <c r="A13" s="161" t="s">
        <v>17</v>
      </c>
      <c r="B13" s="149" t="s">
        <v>18</v>
      </c>
      <c r="C13" s="162">
        <v>2</v>
      </c>
      <c r="D13" s="162">
        <v>1</v>
      </c>
      <c r="E13" s="151">
        <f t="shared" si="0"/>
        <v>2</v>
      </c>
      <c r="F13" s="163">
        <v>3</v>
      </c>
      <c r="G13" s="151">
        <f t="shared" si="10"/>
        <v>3</v>
      </c>
      <c r="H13" s="151">
        <f t="shared" si="1"/>
        <v>6</v>
      </c>
      <c r="I13" s="163">
        <v>40</v>
      </c>
      <c r="J13" s="164">
        <f t="shared" si="2"/>
        <v>80</v>
      </c>
      <c r="K13" s="153">
        <f t="shared" si="3"/>
        <v>80</v>
      </c>
      <c r="L13" s="165">
        <v>5000</v>
      </c>
      <c r="M13" s="155"/>
      <c r="N13" s="166">
        <f t="shared" si="4"/>
        <v>2500</v>
      </c>
      <c r="O13" s="167" t="str">
        <f t="shared" si="5"/>
        <v>Por Palestra</v>
      </c>
      <c r="P13" s="166">
        <f t="shared" si="6"/>
        <v>2500</v>
      </c>
      <c r="Q13" s="168">
        <f t="shared" si="7"/>
        <v>5000</v>
      </c>
      <c r="R13" s="168" t="str">
        <f t="shared" si="8"/>
        <v/>
      </c>
      <c r="S13" s="169" t="str">
        <f t="shared" si="9"/>
        <v/>
      </c>
    </row>
    <row r="14" spans="1:19" x14ac:dyDescent="0.25">
      <c r="A14" s="161" t="s">
        <v>152</v>
      </c>
      <c r="B14" s="149" t="s">
        <v>18</v>
      </c>
      <c r="C14" s="162">
        <v>2</v>
      </c>
      <c r="D14" s="162">
        <v>1</v>
      </c>
      <c r="E14" s="151">
        <f t="shared" si="0"/>
        <v>2</v>
      </c>
      <c r="F14" s="163">
        <v>2</v>
      </c>
      <c r="G14" s="151">
        <f t="shared" si="10"/>
        <v>2</v>
      </c>
      <c r="H14" s="151">
        <f t="shared" si="1"/>
        <v>4</v>
      </c>
      <c r="I14" s="163">
        <v>50</v>
      </c>
      <c r="J14" s="164">
        <f t="shared" si="2"/>
        <v>100</v>
      </c>
      <c r="K14" s="153">
        <f t="shared" si="3"/>
        <v>100</v>
      </c>
      <c r="L14" s="165">
        <v>15000</v>
      </c>
      <c r="M14" s="155"/>
      <c r="N14" s="166">
        <f t="shared" si="4"/>
        <v>7500</v>
      </c>
      <c r="O14" s="167" t="str">
        <f t="shared" si="5"/>
        <v>Por Palestra</v>
      </c>
      <c r="P14" s="166">
        <f t="shared" si="6"/>
        <v>6186</v>
      </c>
      <c r="Q14" s="168">
        <f t="shared" si="7"/>
        <v>12372</v>
      </c>
      <c r="R14" s="168">
        <f t="shared" si="8"/>
        <v>1314</v>
      </c>
      <c r="S14" s="169">
        <f t="shared" si="9"/>
        <v>2628</v>
      </c>
    </row>
    <row r="15" spans="1:19" x14ac:dyDescent="0.25">
      <c r="A15" s="161"/>
      <c r="B15" s="149"/>
      <c r="C15" s="162"/>
      <c r="D15" s="162"/>
      <c r="E15" s="164">
        <f>C15*D15</f>
        <v>0</v>
      </c>
      <c r="F15" s="163"/>
      <c r="G15" s="164">
        <f>F15*D15</f>
        <v>0</v>
      </c>
      <c r="H15" s="151">
        <f t="shared" si="1"/>
        <v>0</v>
      </c>
      <c r="I15" s="163"/>
      <c r="J15" s="164">
        <f t="shared" si="2"/>
        <v>0</v>
      </c>
      <c r="K15" s="153">
        <f t="shared" si="3"/>
        <v>0</v>
      </c>
      <c r="L15" s="165"/>
      <c r="M15" s="155"/>
      <c r="N15" s="166" t="str">
        <f t="shared" si="4"/>
        <v/>
      </c>
      <c r="O15" s="167" t="str">
        <f t="shared" si="5"/>
        <v/>
      </c>
      <c r="P15" s="166" t="str">
        <f t="shared" si="6"/>
        <v/>
      </c>
      <c r="Q15" s="168" t="str">
        <f t="shared" si="7"/>
        <v/>
      </c>
      <c r="R15" s="168" t="str">
        <f t="shared" si="8"/>
        <v/>
      </c>
      <c r="S15" s="169" t="str">
        <f t="shared" si="9"/>
        <v/>
      </c>
    </row>
    <row r="16" spans="1:19" x14ac:dyDescent="0.25">
      <c r="A16" s="161"/>
      <c r="B16" s="149"/>
      <c r="C16" s="162"/>
      <c r="D16" s="162"/>
      <c r="E16" s="164">
        <f t="shared" ref="E16:E20" si="11">C16*D16</f>
        <v>0</v>
      </c>
      <c r="F16" s="163"/>
      <c r="G16" s="164">
        <f>F16*D16</f>
        <v>0</v>
      </c>
      <c r="H16" s="151">
        <f t="shared" si="1"/>
        <v>0</v>
      </c>
      <c r="I16" s="163"/>
      <c r="J16" s="164">
        <f>I16*C16</f>
        <v>0</v>
      </c>
      <c r="K16" s="153">
        <f t="shared" si="3"/>
        <v>0</v>
      </c>
      <c r="L16" s="165"/>
      <c r="M16" s="155"/>
      <c r="N16" s="166" t="str">
        <f t="shared" si="4"/>
        <v/>
      </c>
      <c r="O16" s="167" t="str">
        <f t="shared" si="5"/>
        <v/>
      </c>
      <c r="P16" s="166" t="str">
        <f t="shared" si="6"/>
        <v/>
      </c>
      <c r="Q16" s="168" t="str">
        <f t="shared" si="7"/>
        <v/>
      </c>
      <c r="R16" s="168" t="str">
        <f t="shared" si="8"/>
        <v/>
      </c>
      <c r="S16" s="169" t="str">
        <f t="shared" si="9"/>
        <v/>
      </c>
    </row>
    <row r="17" spans="1:19" x14ac:dyDescent="0.25">
      <c r="A17" s="161"/>
      <c r="B17" s="149"/>
      <c r="C17" s="162"/>
      <c r="D17" s="162"/>
      <c r="E17" s="164">
        <f t="shared" si="11"/>
        <v>0</v>
      </c>
      <c r="F17" s="163"/>
      <c r="G17" s="164">
        <f t="shared" ref="G17" si="12">F17*D17</f>
        <v>0</v>
      </c>
      <c r="H17" s="151">
        <f t="shared" si="1"/>
        <v>0</v>
      </c>
      <c r="I17" s="163"/>
      <c r="J17" s="164">
        <f t="shared" ref="J17:J20" si="13">I17*C17</f>
        <v>0</v>
      </c>
      <c r="K17" s="153">
        <f>I17*E17</f>
        <v>0</v>
      </c>
      <c r="L17" s="165"/>
      <c r="M17" s="155"/>
      <c r="N17" s="166" t="str">
        <f t="shared" si="4"/>
        <v/>
      </c>
      <c r="O17" s="167" t="str">
        <f t="shared" si="5"/>
        <v/>
      </c>
      <c r="P17" s="166" t="str">
        <f t="shared" si="6"/>
        <v/>
      </c>
      <c r="Q17" s="168" t="str">
        <f t="shared" si="7"/>
        <v/>
      </c>
      <c r="R17" s="168" t="str">
        <f t="shared" si="8"/>
        <v/>
      </c>
      <c r="S17" s="169" t="str">
        <f t="shared" si="9"/>
        <v/>
      </c>
    </row>
    <row r="18" spans="1:19" x14ac:dyDescent="0.25">
      <c r="A18" s="161"/>
      <c r="B18" s="149"/>
      <c r="C18" s="162"/>
      <c r="D18" s="162"/>
      <c r="E18" s="164">
        <f t="shared" si="11"/>
        <v>0</v>
      </c>
      <c r="F18" s="163"/>
      <c r="G18" s="164">
        <f>F18*D18</f>
        <v>0</v>
      </c>
      <c r="H18" s="151">
        <f t="shared" si="1"/>
        <v>0</v>
      </c>
      <c r="I18" s="163"/>
      <c r="J18" s="164">
        <f t="shared" si="13"/>
        <v>0</v>
      </c>
      <c r="K18" s="153">
        <f t="shared" si="3"/>
        <v>0</v>
      </c>
      <c r="L18" s="165"/>
      <c r="M18" s="155"/>
      <c r="N18" s="166" t="str">
        <f t="shared" si="4"/>
        <v/>
      </c>
      <c r="O18" s="167" t="str">
        <f t="shared" si="5"/>
        <v/>
      </c>
      <c r="P18" s="166" t="str">
        <f t="shared" si="6"/>
        <v/>
      </c>
      <c r="Q18" s="168" t="str">
        <f t="shared" si="7"/>
        <v/>
      </c>
      <c r="R18" s="168" t="str">
        <f t="shared" si="8"/>
        <v/>
      </c>
      <c r="S18" s="169" t="str">
        <f t="shared" si="9"/>
        <v/>
      </c>
    </row>
    <row r="19" spans="1:19" x14ac:dyDescent="0.25">
      <c r="A19" s="170"/>
      <c r="B19" s="149"/>
      <c r="C19" s="171"/>
      <c r="D19" s="171"/>
      <c r="E19" s="172">
        <f t="shared" si="11"/>
        <v>0</v>
      </c>
      <c r="F19" s="173"/>
      <c r="G19" s="172">
        <f>F19*D19</f>
        <v>0</v>
      </c>
      <c r="H19" s="151">
        <f t="shared" si="1"/>
        <v>0</v>
      </c>
      <c r="I19" s="173"/>
      <c r="J19" s="172">
        <f t="shared" si="13"/>
        <v>0</v>
      </c>
      <c r="K19" s="153">
        <f t="shared" si="3"/>
        <v>0</v>
      </c>
      <c r="L19" s="174"/>
      <c r="M19" s="155"/>
      <c r="N19" s="166" t="str">
        <f t="shared" si="4"/>
        <v/>
      </c>
      <c r="O19" s="167" t="str">
        <f t="shared" si="5"/>
        <v/>
      </c>
      <c r="P19" s="166" t="str">
        <f t="shared" si="6"/>
        <v/>
      </c>
      <c r="Q19" s="168" t="str">
        <f t="shared" si="7"/>
        <v/>
      </c>
      <c r="R19" s="168" t="str">
        <f t="shared" si="8"/>
        <v/>
      </c>
      <c r="S19" s="169" t="str">
        <f t="shared" si="9"/>
        <v/>
      </c>
    </row>
    <row r="20" spans="1:19" ht="15.75" thickBot="1" x14ac:dyDescent="0.3">
      <c r="A20" s="175"/>
      <c r="B20" s="176"/>
      <c r="C20" s="177"/>
      <c r="D20" s="177"/>
      <c r="E20" s="178">
        <f t="shared" si="11"/>
        <v>0</v>
      </c>
      <c r="F20" s="179"/>
      <c r="G20" s="178">
        <f>F20*D20</f>
        <v>0</v>
      </c>
      <c r="H20" s="180">
        <f>F20*D20*C20</f>
        <v>0</v>
      </c>
      <c r="I20" s="179"/>
      <c r="J20" s="178">
        <f t="shared" si="13"/>
        <v>0</v>
      </c>
      <c r="K20" s="181">
        <f t="shared" si="3"/>
        <v>0</v>
      </c>
      <c r="L20" s="182"/>
      <c r="M20" s="155"/>
      <c r="N20" s="183" t="str">
        <f t="shared" si="4"/>
        <v/>
      </c>
      <c r="O20" s="184" t="str">
        <f t="shared" si="5"/>
        <v/>
      </c>
      <c r="P20" s="183" t="str">
        <f t="shared" si="6"/>
        <v/>
      </c>
      <c r="Q20" s="185" t="str">
        <f t="shared" si="7"/>
        <v/>
      </c>
      <c r="R20" s="185" t="str">
        <f t="shared" si="8"/>
        <v/>
      </c>
      <c r="S20" s="186" t="str">
        <f t="shared" si="9"/>
        <v/>
      </c>
    </row>
    <row r="21" spans="1:19" s="136" customFormat="1" x14ac:dyDescent="0.25">
      <c r="A21" s="187"/>
      <c r="B21" s="187"/>
      <c r="C21" s="188"/>
      <c r="D21" s="188"/>
      <c r="E21" s="189"/>
      <c r="F21" s="189"/>
      <c r="G21" s="189"/>
      <c r="H21" s="189"/>
      <c r="I21" s="189"/>
      <c r="J21" s="189"/>
      <c r="K21" s="189"/>
      <c r="L21" s="155"/>
      <c r="M21" s="155"/>
      <c r="N21" s="155"/>
      <c r="O21" s="190"/>
    </row>
    <row r="22" spans="1:19" s="199" customFormat="1" x14ac:dyDescent="0.25">
      <c r="A22" s="191" t="s">
        <v>113</v>
      </c>
      <c r="B22" s="192"/>
      <c r="C22" s="193">
        <f>SUM(C6:C20)</f>
        <v>26</v>
      </c>
      <c r="D22" s="194"/>
      <c r="E22" s="195">
        <f>SUM(E6:E20)</f>
        <v>29</v>
      </c>
      <c r="F22" s="196"/>
      <c r="G22" s="196"/>
      <c r="H22" s="196">
        <f>SUM(H6:H20)</f>
        <v>291</v>
      </c>
      <c r="I22" s="196"/>
      <c r="J22" s="196">
        <f>SUM(J6:J20)</f>
        <v>570</v>
      </c>
      <c r="K22" s="196">
        <f>SUM(K6:K20)</f>
        <v>665</v>
      </c>
      <c r="L22" s="197">
        <f>SUM(L6:L20)</f>
        <v>81956</v>
      </c>
      <c r="M22" s="198"/>
    </row>
    <row r="23" spans="1:19" s="199" customFormat="1" x14ac:dyDescent="0.25">
      <c r="A23" s="191" t="s">
        <v>114</v>
      </c>
      <c r="B23" s="200"/>
      <c r="C23" s="196"/>
      <c r="D23" s="201"/>
      <c r="E23" s="196" t="s">
        <v>24</v>
      </c>
      <c r="F23" s="196"/>
      <c r="G23" s="196"/>
      <c r="H23" s="202">
        <f>IFERROR(H22/E22,0)</f>
        <v>10.03448275862069</v>
      </c>
      <c r="I23" s="196"/>
      <c r="J23" s="203" t="s">
        <v>24</v>
      </c>
      <c r="K23" s="204">
        <f>IFERROR(K22/E22,0)</f>
        <v>22.931034482758619</v>
      </c>
      <c r="L23" s="205" t="s">
        <v>24</v>
      </c>
      <c r="M23" s="206"/>
    </row>
    <row r="24" spans="1:19" s="199" customFormat="1" x14ac:dyDescent="0.25">
      <c r="A24" s="191"/>
      <c r="B24" s="207"/>
      <c r="C24" s="208"/>
      <c r="D24" s="209"/>
      <c r="E24" s="210"/>
      <c r="F24" s="210"/>
      <c r="G24" s="210"/>
      <c r="H24" s="211"/>
      <c r="I24" s="210"/>
      <c r="J24" s="212"/>
      <c r="K24" s="212"/>
      <c r="L24" s="213"/>
      <c r="M24" s="206"/>
    </row>
    <row r="25" spans="1:19" s="215" customFormat="1" ht="18" customHeight="1" x14ac:dyDescent="0.25">
      <c r="A25" s="214" t="s">
        <v>22</v>
      </c>
      <c r="D25" s="216"/>
      <c r="F25" s="216"/>
      <c r="G25" s="216"/>
      <c r="H25" s="217"/>
      <c r="I25" s="216"/>
      <c r="J25" s="216"/>
      <c r="K25" s="216"/>
      <c r="L25" s="216"/>
      <c r="M25" s="218"/>
    </row>
    <row r="26" spans="1:19" s="215" customFormat="1" ht="18" customHeight="1" x14ac:dyDescent="0.25">
      <c r="A26" s="219" t="s">
        <v>25</v>
      </c>
      <c r="B26" s="215" t="s">
        <v>116</v>
      </c>
      <c r="D26" s="216"/>
      <c r="F26" s="216"/>
      <c r="G26" s="216"/>
      <c r="H26" s="217"/>
      <c r="I26" s="216"/>
      <c r="J26" s="216"/>
      <c r="K26" s="216"/>
      <c r="L26" s="216"/>
      <c r="M26" s="218"/>
    </row>
    <row r="27" spans="1:19" x14ac:dyDescent="0.25">
      <c r="A27" s="220" t="s">
        <v>26</v>
      </c>
      <c r="B27" s="221">
        <f>C22</f>
        <v>26</v>
      </c>
      <c r="C27" s="222" t="s">
        <v>138</v>
      </c>
      <c r="D27" s="223"/>
      <c r="E27" s="223"/>
      <c r="F27" s="223"/>
      <c r="G27" s="223"/>
      <c r="H27" s="223"/>
      <c r="I27" s="223"/>
      <c r="J27" s="223"/>
      <c r="K27" s="223"/>
      <c r="L27" s="223"/>
      <c r="M27" s="224"/>
    </row>
    <row r="28" spans="1:19" x14ac:dyDescent="0.25">
      <c r="A28" s="220" t="s">
        <v>27</v>
      </c>
      <c r="B28" s="225">
        <f>IFERROR(AVERAGE(D6:D20),"0")</f>
        <v>1.2222222222222223</v>
      </c>
      <c r="C28" s="222" t="s">
        <v>137</v>
      </c>
      <c r="H28" s="226"/>
      <c r="I28" s="226"/>
      <c r="J28" s="226"/>
      <c r="K28" s="226"/>
    </row>
    <row r="29" spans="1:19" x14ac:dyDescent="0.25">
      <c r="A29" s="227" t="s">
        <v>21</v>
      </c>
      <c r="B29" s="228">
        <f>ROUND(B27*B28,0)</f>
        <v>32</v>
      </c>
      <c r="C29" s="229" t="s">
        <v>133</v>
      </c>
    </row>
    <row r="30" spans="1:19" x14ac:dyDescent="0.25">
      <c r="A30" s="230" t="s">
        <v>28</v>
      </c>
      <c r="B30" s="231">
        <f>H23</f>
        <v>10.03448275862069</v>
      </c>
      <c r="C30" s="232" t="s">
        <v>139</v>
      </c>
    </row>
    <row r="31" spans="1:19" x14ac:dyDescent="0.25">
      <c r="A31" s="230" t="s">
        <v>29</v>
      </c>
      <c r="B31" s="225">
        <f>K23</f>
        <v>22.931034482758619</v>
      </c>
      <c r="C31" s="232" t="s">
        <v>140</v>
      </c>
    </row>
    <row r="32" spans="1:19" x14ac:dyDescent="0.25">
      <c r="A32" s="230" t="s">
        <v>30</v>
      </c>
      <c r="B32" s="233" t="s">
        <v>141</v>
      </c>
      <c r="C32" s="233"/>
      <c r="D32" s="233"/>
      <c r="E32" s="233"/>
      <c r="F32" s="233"/>
    </row>
    <row r="33" spans="1:6" x14ac:dyDescent="0.25">
      <c r="A33" s="230" t="s">
        <v>31</v>
      </c>
      <c r="B33" s="229" t="s">
        <v>142</v>
      </c>
      <c r="C33" s="229"/>
      <c r="D33" s="229"/>
      <c r="E33" s="229"/>
      <c r="F33" s="229"/>
    </row>
    <row r="34" spans="1:6" x14ac:dyDescent="0.25">
      <c r="A34" s="230" t="s">
        <v>32</v>
      </c>
      <c r="B34" s="135" t="s">
        <v>143</v>
      </c>
    </row>
    <row r="35" spans="1:6" x14ac:dyDescent="0.25">
      <c r="A35" s="230" t="s">
        <v>33</v>
      </c>
      <c r="B35" s="135" t="s">
        <v>134</v>
      </c>
    </row>
    <row r="36" spans="1:6" x14ac:dyDescent="0.25">
      <c r="A36" s="230" t="s">
        <v>35</v>
      </c>
      <c r="B36" s="135" t="s">
        <v>145</v>
      </c>
    </row>
    <row r="37" spans="1:6" x14ac:dyDescent="0.25">
      <c r="A37" s="230" t="s">
        <v>36</v>
      </c>
      <c r="B37" s="135" t="s">
        <v>135</v>
      </c>
    </row>
    <row r="38" spans="1:6" x14ac:dyDescent="0.25">
      <c r="A38" s="230" t="s">
        <v>37</v>
      </c>
      <c r="B38" s="135" t="s">
        <v>144</v>
      </c>
    </row>
    <row r="39" spans="1:6" x14ac:dyDescent="0.25">
      <c r="A39" s="230" t="s">
        <v>34</v>
      </c>
      <c r="B39" s="135" t="s">
        <v>136</v>
      </c>
    </row>
    <row r="40" spans="1:6" x14ac:dyDescent="0.25">
      <c r="A40" s="230" t="s">
        <v>48</v>
      </c>
      <c r="B40" s="135" t="s">
        <v>38</v>
      </c>
    </row>
    <row r="41" spans="1:6" x14ac:dyDescent="0.25">
      <c r="A41" s="230" t="s">
        <v>39</v>
      </c>
      <c r="B41" s="135" t="s">
        <v>40</v>
      </c>
    </row>
    <row r="42" spans="1:6" x14ac:dyDescent="0.25">
      <c r="A42" s="234"/>
      <c r="B42" s="135" t="s">
        <v>44</v>
      </c>
    </row>
    <row r="43" spans="1:6" x14ac:dyDescent="0.25">
      <c r="A43" s="234"/>
      <c r="B43" s="135" t="s">
        <v>45</v>
      </c>
    </row>
    <row r="45" spans="1:6" x14ac:dyDescent="0.25">
      <c r="B45" s="235" t="s">
        <v>41</v>
      </c>
      <c r="C45" s="236" t="s">
        <v>42</v>
      </c>
      <c r="D45" s="237" t="s">
        <v>43</v>
      </c>
    </row>
    <row r="46" spans="1:6" x14ac:dyDescent="0.25">
      <c r="B46" s="238">
        <f>SUM(Q6:Q20)</f>
        <v>72900</v>
      </c>
      <c r="C46" s="239">
        <f>SUM(S6:S20)</f>
        <v>4056</v>
      </c>
      <c r="D46" s="240"/>
    </row>
    <row r="48" spans="1:6" x14ac:dyDescent="0.25">
      <c r="B48" s="135" t="s">
        <v>112</v>
      </c>
    </row>
    <row r="50" spans="2:2" x14ac:dyDescent="0.25">
      <c r="B50" s="241" t="s">
        <v>46</v>
      </c>
    </row>
  </sheetData>
  <sheetProtection algorithmName="SHA-512" hashValue="FOC6HLXnpaYrnvfC2LRE0FZyUMBmkvlGMle5az9y4q73lAs3UQJ1qCOQ2OtcLiEk1YwAmPjkrigjDFjD+m4hjA==" saltValue="iojlleGDSocDkzkZgv1uqA==" spinCount="100000" sheet="1" objects="1" scenarios="1"/>
  <mergeCells count="2">
    <mergeCell ref="N4:S4"/>
    <mergeCell ref="N5:O5"/>
  </mergeCells>
  <dataValidations count="1">
    <dataValidation type="list" allowBlank="1" showInputMessage="1" showErrorMessage="1" sqref="B6:B21" xr:uid="{6AEF4ACF-AC91-4D6D-A15B-E166FCE23F46}">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CD88B-B1C2-4C54-B67B-EC5AFE108B64}">
  <dimension ref="A1:S50"/>
  <sheetViews>
    <sheetView showGridLines="0" workbookViewId="0">
      <selection activeCell="R27" sqref="R27"/>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116" t="s">
        <v>150</v>
      </c>
      <c r="B4" s="116" t="s">
        <v>150</v>
      </c>
      <c r="C4" s="116" t="s">
        <v>150</v>
      </c>
      <c r="D4" s="116" t="s">
        <v>150</v>
      </c>
      <c r="E4" s="116" t="s">
        <v>20</v>
      </c>
      <c r="F4" s="116" t="s">
        <v>150</v>
      </c>
      <c r="G4" s="116" t="s">
        <v>20</v>
      </c>
      <c r="H4" s="116" t="s">
        <v>20</v>
      </c>
      <c r="I4" s="116" t="s">
        <v>150</v>
      </c>
      <c r="J4" s="116" t="s">
        <v>20</v>
      </c>
      <c r="K4" s="116" t="s">
        <v>20</v>
      </c>
      <c r="L4" s="116"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sheetProtection algorithmName="SHA-512" hashValue="xGTdq0xzDUG4/ztFxxrCSq7ssSQXLnz5OQEZpwiNRi2PhmIVpaQltMLcm9CvU2j+NwJcPZg8krTsCFD8LqoP4w==" saltValue="U3QlEd4JJzOZgX/XtV+a5Q==" spinCount="100000" sheet="1" objects="1" scenarios="1"/>
  <mergeCells count="2">
    <mergeCell ref="N4:S4"/>
    <mergeCell ref="N5:O5"/>
  </mergeCells>
  <dataValidations count="1">
    <dataValidation type="list" allowBlank="1" showInputMessage="1" showErrorMessage="1" sqref="B6:B21" xr:uid="{B8EFFD59-1808-4E3F-9280-D1B201D06CA0}">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A3E2-6AFF-4071-85C7-5D402E585AA3}">
  <dimension ref="A1:S50"/>
  <sheetViews>
    <sheetView showGridLines="0" workbookViewId="0">
      <selection activeCell="D6" sqref="A6:D6"/>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116" t="s">
        <v>150</v>
      </c>
      <c r="B4" s="116" t="s">
        <v>150</v>
      </c>
      <c r="C4" s="116" t="s">
        <v>150</v>
      </c>
      <c r="D4" s="116" t="s">
        <v>150</v>
      </c>
      <c r="E4" s="116" t="s">
        <v>20</v>
      </c>
      <c r="F4" s="116" t="s">
        <v>150</v>
      </c>
      <c r="G4" s="116" t="s">
        <v>20</v>
      </c>
      <c r="H4" s="116" t="s">
        <v>20</v>
      </c>
      <c r="I4" s="116" t="s">
        <v>150</v>
      </c>
      <c r="J4" s="116" t="s">
        <v>20</v>
      </c>
      <c r="K4" s="116" t="s">
        <v>20</v>
      </c>
      <c r="L4" s="116"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sheetProtection algorithmName="SHA-512" hashValue="xGTdq0xzDUG4/ztFxxrCSq7ssSQXLnz5OQEZpwiNRi2PhmIVpaQltMLcm9CvU2j+NwJcPZg8krTsCFD8LqoP4w==" saltValue="U3QlEd4JJzOZgX/XtV+a5Q==" spinCount="100000" sheet="1" objects="1" scenarios="1"/>
  <mergeCells count="2">
    <mergeCell ref="N4:S4"/>
    <mergeCell ref="N5:O5"/>
  </mergeCells>
  <dataValidations count="1">
    <dataValidation type="list" allowBlank="1" showInputMessage="1" showErrorMessage="1" sqref="B6:B21" xr:uid="{57B68830-BAF6-4D33-87D4-99EEC513B51B}">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7A285-DD70-41DB-B12D-0D0160D7A3AD}">
  <dimension ref="A1:S50"/>
  <sheetViews>
    <sheetView showGridLines="0" workbookViewId="0">
      <selection activeCell="D6" sqref="A6:D6"/>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116" t="s">
        <v>150</v>
      </c>
      <c r="B4" s="116" t="s">
        <v>150</v>
      </c>
      <c r="C4" s="116" t="s">
        <v>150</v>
      </c>
      <c r="D4" s="116" t="s">
        <v>150</v>
      </c>
      <c r="E4" s="116" t="s">
        <v>20</v>
      </c>
      <c r="F4" s="116" t="s">
        <v>150</v>
      </c>
      <c r="G4" s="116" t="s">
        <v>20</v>
      </c>
      <c r="H4" s="116" t="s">
        <v>20</v>
      </c>
      <c r="I4" s="116" t="s">
        <v>150</v>
      </c>
      <c r="J4" s="116" t="s">
        <v>20</v>
      </c>
      <c r="K4" s="116" t="s">
        <v>20</v>
      </c>
      <c r="L4" s="116"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sheetProtection algorithmName="SHA-512" hashValue="xGTdq0xzDUG4/ztFxxrCSq7ssSQXLnz5OQEZpwiNRi2PhmIVpaQltMLcm9CvU2j+NwJcPZg8krTsCFD8LqoP4w==" saltValue="U3QlEd4JJzOZgX/XtV+a5Q==" spinCount="100000" sheet="1" objects="1" scenarios="1"/>
  <mergeCells count="2">
    <mergeCell ref="N4:S4"/>
    <mergeCell ref="N5:O5"/>
  </mergeCells>
  <dataValidations count="1">
    <dataValidation type="list" allowBlank="1" showInputMessage="1" showErrorMessage="1" sqref="B6:B21" xr:uid="{96E83149-CB43-4DC9-AFCB-7BF9DBA3FDF5}">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B3E8E-8012-4058-ABAE-7CCF223A2690}">
  <dimension ref="A1:S50"/>
  <sheetViews>
    <sheetView showGridLines="0" workbookViewId="0">
      <selection activeCell="D6" sqref="A6:D6"/>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116" t="s">
        <v>150</v>
      </c>
      <c r="B4" s="116" t="s">
        <v>150</v>
      </c>
      <c r="C4" s="116" t="s">
        <v>150</v>
      </c>
      <c r="D4" s="116" t="s">
        <v>150</v>
      </c>
      <c r="E4" s="116" t="s">
        <v>20</v>
      </c>
      <c r="F4" s="116" t="s">
        <v>150</v>
      </c>
      <c r="G4" s="116" t="s">
        <v>20</v>
      </c>
      <c r="H4" s="116" t="s">
        <v>20</v>
      </c>
      <c r="I4" s="116" t="s">
        <v>150</v>
      </c>
      <c r="J4" s="116" t="s">
        <v>20</v>
      </c>
      <c r="K4" s="116" t="s">
        <v>20</v>
      </c>
      <c r="L4" s="116"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sheetProtection algorithmName="SHA-512" hashValue="xGTdq0xzDUG4/ztFxxrCSq7ssSQXLnz5OQEZpwiNRi2PhmIVpaQltMLcm9CvU2j+NwJcPZg8krTsCFD8LqoP4w==" saltValue="U3QlEd4JJzOZgX/XtV+a5Q==" spinCount="100000" sheet="1" objects="1" scenarios="1"/>
  <mergeCells count="2">
    <mergeCell ref="N4:S4"/>
    <mergeCell ref="N5:O5"/>
  </mergeCells>
  <dataValidations count="1">
    <dataValidation type="list" allowBlank="1" showInputMessage="1" showErrorMessage="1" sqref="B6:B21" xr:uid="{EB72928A-879A-4B0A-B476-516809DD7ACD}">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D59F2-31BC-48A7-97E2-6DA6BE4ABFC1}">
  <dimension ref="A1:S50"/>
  <sheetViews>
    <sheetView showGridLines="0" workbookViewId="0">
      <selection activeCell="D6" sqref="A6:D6"/>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116" t="s">
        <v>150</v>
      </c>
      <c r="B4" s="116" t="s">
        <v>150</v>
      </c>
      <c r="C4" s="116" t="s">
        <v>150</v>
      </c>
      <c r="D4" s="116" t="s">
        <v>150</v>
      </c>
      <c r="E4" s="116" t="s">
        <v>20</v>
      </c>
      <c r="F4" s="116" t="s">
        <v>150</v>
      </c>
      <c r="G4" s="116" t="s">
        <v>20</v>
      </c>
      <c r="H4" s="116" t="s">
        <v>20</v>
      </c>
      <c r="I4" s="116" t="s">
        <v>150</v>
      </c>
      <c r="J4" s="116" t="s">
        <v>20</v>
      </c>
      <c r="K4" s="116" t="s">
        <v>20</v>
      </c>
      <c r="L4" s="116"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sheetProtection algorithmName="SHA-512" hashValue="xGTdq0xzDUG4/ztFxxrCSq7ssSQXLnz5OQEZpwiNRi2PhmIVpaQltMLcm9CvU2j+NwJcPZg8krTsCFD8LqoP4w==" saltValue="U3QlEd4JJzOZgX/XtV+a5Q==" spinCount="100000" sheet="1" objects="1" scenarios="1"/>
  <mergeCells count="2">
    <mergeCell ref="N4:S4"/>
    <mergeCell ref="N5:O5"/>
  </mergeCells>
  <dataValidations count="1">
    <dataValidation type="list" allowBlank="1" showInputMessage="1" showErrorMessage="1" sqref="B6:B21" xr:uid="{2E520C36-CFC9-4ABF-98CF-96B00D0B903C}">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6D5D-2183-4BC6-9F52-525A8E410D18}">
  <dimension ref="A1:S50"/>
  <sheetViews>
    <sheetView showGridLines="0" workbookViewId="0">
      <selection activeCell="C5" sqref="C5"/>
    </sheetView>
  </sheetViews>
  <sheetFormatPr defaultRowHeight="15" x14ac:dyDescent="0.25"/>
  <cols>
    <col min="1" max="1" width="40.85546875" bestFit="1" customWidth="1"/>
    <col min="2" max="2" width="13.85546875" customWidth="1"/>
    <col min="3" max="3" width="17" customWidth="1"/>
    <col min="4" max="4" width="12.28515625" customWidth="1"/>
    <col min="5" max="5" width="11.42578125" customWidth="1"/>
    <col min="6" max="6" width="11.7109375" customWidth="1"/>
    <col min="7" max="7" width="9.7109375" customWidth="1"/>
    <col min="8" max="8" width="10.85546875" customWidth="1"/>
    <col min="9" max="9" width="12.85546875" customWidth="1"/>
    <col min="10" max="10" width="13.7109375" customWidth="1"/>
    <col min="11" max="11" width="13.28515625" customWidth="1"/>
    <col min="12" max="12" width="14.28515625" bestFit="1" customWidth="1"/>
    <col min="13" max="13" width="2.42578125" style="41" customWidth="1"/>
    <col min="14" max="14" width="13.28515625" bestFit="1" customWidth="1"/>
    <col min="15" max="15" width="13.140625" bestFit="1" customWidth="1"/>
    <col min="16" max="16" width="12.140625" bestFit="1" customWidth="1"/>
    <col min="17" max="17" width="13.28515625" bestFit="1" customWidth="1"/>
    <col min="18" max="18" width="12.140625" bestFit="1" customWidth="1"/>
    <col min="19" max="19" width="13.28515625" bestFit="1" customWidth="1"/>
  </cols>
  <sheetData>
    <row r="1" spans="1:19" x14ac:dyDescent="0.25">
      <c r="A1" s="54"/>
    </row>
    <row r="2" spans="1:19" ht="17.25" x14ac:dyDescent="0.25">
      <c r="A2" s="53" t="s">
        <v>151</v>
      </c>
      <c r="B2" s="97"/>
      <c r="C2" s="9"/>
      <c r="D2" s="9"/>
      <c r="E2" s="9"/>
      <c r="F2" s="9"/>
      <c r="G2" s="9"/>
      <c r="H2" s="9"/>
      <c r="I2" s="9"/>
      <c r="J2" s="9"/>
      <c r="K2" s="9"/>
    </row>
    <row r="3" spans="1:19" ht="9.75" customHeight="1" x14ac:dyDescent="0.25">
      <c r="A3" s="9"/>
      <c r="B3" s="9"/>
      <c r="C3" s="9"/>
      <c r="D3" s="9"/>
      <c r="E3" s="9"/>
      <c r="F3" s="9"/>
      <c r="G3" s="9"/>
      <c r="H3" s="9"/>
      <c r="I3" s="9"/>
      <c r="J3" s="9"/>
      <c r="K3" s="9"/>
    </row>
    <row r="4" spans="1:19" ht="15.75" thickBot="1" x14ac:dyDescent="0.3">
      <c r="A4" s="94" t="s">
        <v>150</v>
      </c>
      <c r="B4" s="94" t="s">
        <v>150</v>
      </c>
      <c r="C4" s="94" t="s">
        <v>150</v>
      </c>
      <c r="D4" s="94" t="s">
        <v>150</v>
      </c>
      <c r="E4" s="94" t="s">
        <v>20</v>
      </c>
      <c r="F4" s="94" t="s">
        <v>150</v>
      </c>
      <c r="G4" s="94" t="s">
        <v>20</v>
      </c>
      <c r="H4" s="94" t="s">
        <v>20</v>
      </c>
      <c r="I4" s="94" t="s">
        <v>150</v>
      </c>
      <c r="J4" s="94" t="s">
        <v>20</v>
      </c>
      <c r="K4" s="94" t="s">
        <v>20</v>
      </c>
      <c r="L4" s="94" t="s">
        <v>150</v>
      </c>
      <c r="M4" s="86"/>
      <c r="N4" s="350" t="s">
        <v>20</v>
      </c>
      <c r="O4" s="350"/>
      <c r="P4" s="350"/>
      <c r="Q4" s="350"/>
      <c r="R4" s="350"/>
      <c r="S4" s="350"/>
    </row>
    <row r="5" spans="1:19" ht="46.5" customHeight="1" thickBot="1" x14ac:dyDescent="0.3">
      <c r="A5" s="6" t="s">
        <v>111</v>
      </c>
      <c r="B5" s="7" t="s">
        <v>15</v>
      </c>
      <c r="C5" s="7" t="s">
        <v>1</v>
      </c>
      <c r="D5" s="7" t="s">
        <v>8</v>
      </c>
      <c r="E5" s="7" t="s">
        <v>2</v>
      </c>
      <c r="F5" s="7" t="s">
        <v>13</v>
      </c>
      <c r="G5" s="7" t="s">
        <v>14</v>
      </c>
      <c r="H5" s="7" t="s">
        <v>3</v>
      </c>
      <c r="I5" s="7" t="s">
        <v>4</v>
      </c>
      <c r="J5" s="7" t="s">
        <v>9</v>
      </c>
      <c r="K5" s="7" t="s">
        <v>23</v>
      </c>
      <c r="L5" s="8" t="s">
        <v>16</v>
      </c>
      <c r="M5" s="87"/>
      <c r="N5" s="351" t="s">
        <v>47</v>
      </c>
      <c r="O5" s="352"/>
      <c r="P5" s="125" t="s">
        <v>148</v>
      </c>
      <c r="Q5" s="129" t="s">
        <v>146</v>
      </c>
      <c r="R5" s="125" t="s">
        <v>149</v>
      </c>
      <c r="S5" s="129" t="s">
        <v>147</v>
      </c>
    </row>
    <row r="6" spans="1:19" x14ac:dyDescent="0.25">
      <c r="A6" s="98"/>
      <c r="B6" s="99"/>
      <c r="C6" s="100"/>
      <c r="D6" s="100"/>
      <c r="E6" s="2">
        <f>C6*D6</f>
        <v>0</v>
      </c>
      <c r="F6" s="108"/>
      <c r="G6" s="2">
        <f>F6*D6</f>
        <v>0</v>
      </c>
      <c r="H6" s="2">
        <f>F6*D6*C6</f>
        <v>0</v>
      </c>
      <c r="I6" s="108"/>
      <c r="J6" s="2">
        <f>I6*C6</f>
        <v>0</v>
      </c>
      <c r="K6" s="25">
        <f>I6*E6</f>
        <v>0</v>
      </c>
      <c r="L6" s="112"/>
      <c r="M6" s="39"/>
      <c r="N6" s="120" t="str">
        <f>IF(B6="Curso",L6/H6,IF(B6="Palestra",L6/E6,IF(B6="Treinamento Vivencial",L6/E6,"")))</f>
        <v/>
      </c>
      <c r="O6" s="126" t="str">
        <f>IF(B6="Curso","Por Hora",IF(B6="Palestra","Por Palestra",IF(B6="Treinamento Vivencial","Por Treinamento","")))</f>
        <v/>
      </c>
      <c r="P6" s="130" t="str">
        <f>IF(AND(B6="curso",N6&gt;256),256+((N6-256)*0.4),IF(AND(B6="palestra",N6&gt;5310),5310+((N6-5310)*0.4),IF(AND(B6="treinamento vivencial",N6&gt;7000),7000+((N6-7000)*0.4),N6)))</f>
        <v/>
      </c>
      <c r="Q6" s="131" t="str">
        <f>IFERROR(IF(B6="curso",P6*H6,IF(B6="palestra",P6*C6,IF(B6="treinamento vivencial",P6*C6,""))),"")</f>
        <v/>
      </c>
      <c r="R6" s="131" t="str">
        <f>IF(AND(B6="curso",N6&gt;256),(N6-256)*0.6,IF(AND(B6="palestra",N6&gt;5310),(N6-5310)*0.6,IF(AND(B6="treinamento vivencial",N6&gt;7000),(N6-7000)*0.6,"")))</f>
        <v/>
      </c>
      <c r="S6" s="132" t="str">
        <f>IFERROR(IF(B6="curso",R6*H6,IF(B6="palestra",R6*C6,IF(B6="treinamento vivencial",R6*C6,""))),"")</f>
        <v/>
      </c>
    </row>
    <row r="7" spans="1:19" x14ac:dyDescent="0.25">
      <c r="A7" s="101"/>
      <c r="B7" s="99"/>
      <c r="C7" s="102"/>
      <c r="D7" s="102"/>
      <c r="E7" s="2">
        <f t="shared" ref="E7:E14" si="0">C7*D7</f>
        <v>0</v>
      </c>
      <c r="F7" s="109"/>
      <c r="G7" s="2">
        <f>F7*D7</f>
        <v>0</v>
      </c>
      <c r="H7" s="2">
        <f t="shared" ref="H7:H19" si="1">F7*D7*C7</f>
        <v>0</v>
      </c>
      <c r="I7" s="109"/>
      <c r="J7" s="3">
        <f t="shared" ref="J7:J15" si="2">I7*C7</f>
        <v>0</v>
      </c>
      <c r="K7" s="25">
        <f t="shared" ref="K7:K20" si="3">I7*E7</f>
        <v>0</v>
      </c>
      <c r="L7" s="113"/>
      <c r="M7" s="39"/>
      <c r="N7" s="121" t="str">
        <f t="shared" ref="N7:N20" si="4">IF(B7="Curso",L7/H7,IF(B7="Palestra",L7/E7,IF(B7="Treinamento Vivencial",L7/E7,"")))</f>
        <v/>
      </c>
      <c r="O7" s="127" t="str">
        <f t="shared" ref="O7:O20" si="5">IF(B7="Curso","Por Hora",IF(B7="Palestra","Por Palestra",IF(B7="Treinamento Vivencial","Por Treinamento","")))</f>
        <v/>
      </c>
      <c r="P7" s="121" t="str">
        <f t="shared" ref="P7:P20" si="6">IF(AND(B7="curso",N7&gt;256),256+((N7-256)*0.4),IF(AND(B7="palestra",N7&gt;5310),5310+((N7-5310)*0.4),IF(AND(B7="treinamento vivencial",N7&gt;7000),7000+((N7-7000)*0.4),N7)))</f>
        <v/>
      </c>
      <c r="Q7" s="119" t="str">
        <f t="shared" ref="Q7:Q20" si="7">IFERROR(IF(B7="curso",P7*H7,IF(B7="palestra",P7*C7,IF(B7="treinamento vivencial",P7*C7,""))),"")</f>
        <v/>
      </c>
      <c r="R7" s="119" t="str">
        <f t="shared" ref="R7:R20" si="8">IF(AND(B7="curso",N7&gt;256),(N7-256)*0.6,IF(AND(B7="palestra",N7&gt;5310),(N7-5310)*0.6,IF(AND(B7="treinamento vivencial",N7&gt;7000),(N7-7000)*0.6,"")))</f>
        <v/>
      </c>
      <c r="S7" s="122" t="str">
        <f t="shared" ref="S7:S20" si="9">IFERROR(IF(B7="curso",R7*H7,IF(B7="palestra",R7*C7,IF(B7="treinamento vivencial",R7*C7,""))),"")</f>
        <v/>
      </c>
    </row>
    <row r="8" spans="1:19" x14ac:dyDescent="0.25">
      <c r="A8" s="101"/>
      <c r="B8" s="99"/>
      <c r="C8" s="102"/>
      <c r="D8" s="102"/>
      <c r="E8" s="2">
        <f t="shared" si="0"/>
        <v>0</v>
      </c>
      <c r="F8" s="109"/>
      <c r="G8" s="2">
        <f t="shared" ref="G8:G14" si="10">F8*D8</f>
        <v>0</v>
      </c>
      <c r="H8" s="2">
        <f t="shared" si="1"/>
        <v>0</v>
      </c>
      <c r="I8" s="109"/>
      <c r="J8" s="3">
        <f t="shared" si="2"/>
        <v>0</v>
      </c>
      <c r="K8" s="25">
        <f t="shared" si="3"/>
        <v>0</v>
      </c>
      <c r="L8" s="113"/>
      <c r="M8" s="39"/>
      <c r="N8" s="121" t="str">
        <f t="shared" si="4"/>
        <v/>
      </c>
      <c r="O8" s="127" t="str">
        <f t="shared" si="5"/>
        <v/>
      </c>
      <c r="P8" s="121" t="str">
        <f t="shared" si="6"/>
        <v/>
      </c>
      <c r="Q8" s="119" t="str">
        <f t="shared" si="7"/>
        <v/>
      </c>
      <c r="R8" s="119" t="str">
        <f t="shared" si="8"/>
        <v/>
      </c>
      <c r="S8" s="122" t="str">
        <f t="shared" si="9"/>
        <v/>
      </c>
    </row>
    <row r="9" spans="1:19" x14ac:dyDescent="0.25">
      <c r="A9" s="101"/>
      <c r="B9" s="99"/>
      <c r="C9" s="102"/>
      <c r="D9" s="102"/>
      <c r="E9" s="2">
        <f>C9*D9</f>
        <v>0</v>
      </c>
      <c r="F9" s="109"/>
      <c r="G9" s="2">
        <f t="shared" si="10"/>
        <v>0</v>
      </c>
      <c r="H9" s="2">
        <f t="shared" si="1"/>
        <v>0</v>
      </c>
      <c r="I9" s="109"/>
      <c r="J9" s="3">
        <f t="shared" si="2"/>
        <v>0</v>
      </c>
      <c r="K9" s="25">
        <f>I9*E9</f>
        <v>0</v>
      </c>
      <c r="L9" s="113"/>
      <c r="M9" s="39"/>
      <c r="N9" s="121" t="str">
        <f t="shared" si="4"/>
        <v/>
      </c>
      <c r="O9" s="127" t="str">
        <f t="shared" si="5"/>
        <v/>
      </c>
      <c r="P9" s="121" t="str">
        <f t="shared" si="6"/>
        <v/>
      </c>
      <c r="Q9" s="119" t="str">
        <f>IFERROR(IF(B9="curso",P9*H9,IF(B9="palestra",P9*C9,IF(B9="treinamento vivencial",P9*C9,""))),"")</f>
        <v/>
      </c>
      <c r="R9" s="119" t="str">
        <f t="shared" si="8"/>
        <v/>
      </c>
      <c r="S9" s="122" t="str">
        <f t="shared" si="9"/>
        <v/>
      </c>
    </row>
    <row r="10" spans="1:19" x14ac:dyDescent="0.25">
      <c r="A10" s="101"/>
      <c r="B10" s="99"/>
      <c r="C10" s="102"/>
      <c r="D10" s="102"/>
      <c r="E10" s="2">
        <f t="shared" si="0"/>
        <v>0</v>
      </c>
      <c r="F10" s="109"/>
      <c r="G10" s="2">
        <f>F10*D10</f>
        <v>0</v>
      </c>
      <c r="H10" s="2">
        <f t="shared" si="1"/>
        <v>0</v>
      </c>
      <c r="I10" s="109"/>
      <c r="J10" s="3">
        <f t="shared" si="2"/>
        <v>0</v>
      </c>
      <c r="K10" s="25">
        <f t="shared" si="3"/>
        <v>0</v>
      </c>
      <c r="L10" s="113"/>
      <c r="M10" s="39"/>
      <c r="N10" s="121" t="str">
        <f t="shared" si="4"/>
        <v/>
      </c>
      <c r="O10" s="127" t="str">
        <f t="shared" si="5"/>
        <v/>
      </c>
      <c r="P10" s="121" t="str">
        <f t="shared" si="6"/>
        <v/>
      </c>
      <c r="Q10" s="119" t="str">
        <f t="shared" si="7"/>
        <v/>
      </c>
      <c r="R10" s="119" t="str">
        <f t="shared" si="8"/>
        <v/>
      </c>
      <c r="S10" s="122" t="str">
        <f t="shared" si="9"/>
        <v/>
      </c>
    </row>
    <row r="11" spans="1:19" x14ac:dyDescent="0.25">
      <c r="A11" s="101"/>
      <c r="B11" s="99"/>
      <c r="C11" s="102"/>
      <c r="D11" s="102"/>
      <c r="E11" s="2">
        <f t="shared" si="0"/>
        <v>0</v>
      </c>
      <c r="F11" s="109"/>
      <c r="G11" s="2">
        <f t="shared" si="10"/>
        <v>0</v>
      </c>
      <c r="H11" s="2">
        <f t="shared" si="1"/>
        <v>0</v>
      </c>
      <c r="I11" s="109"/>
      <c r="J11" s="3">
        <f t="shared" si="2"/>
        <v>0</v>
      </c>
      <c r="K11" s="25">
        <f t="shared" si="3"/>
        <v>0</v>
      </c>
      <c r="L11" s="113"/>
      <c r="M11" s="39"/>
      <c r="N11" s="121" t="str">
        <f t="shared" si="4"/>
        <v/>
      </c>
      <c r="O11" s="127" t="str">
        <f t="shared" si="5"/>
        <v/>
      </c>
      <c r="P11" s="121" t="str">
        <f t="shared" si="6"/>
        <v/>
      </c>
      <c r="Q11" s="119" t="str">
        <f t="shared" si="7"/>
        <v/>
      </c>
      <c r="R11" s="119" t="str">
        <f t="shared" si="8"/>
        <v/>
      </c>
      <c r="S11" s="122" t="str">
        <f t="shared" si="9"/>
        <v/>
      </c>
    </row>
    <row r="12" spans="1:19" x14ac:dyDescent="0.25">
      <c r="A12" s="101"/>
      <c r="B12" s="99"/>
      <c r="C12" s="102"/>
      <c r="D12" s="102"/>
      <c r="E12" s="2">
        <f t="shared" si="0"/>
        <v>0</v>
      </c>
      <c r="F12" s="109"/>
      <c r="G12" s="2">
        <f t="shared" si="10"/>
        <v>0</v>
      </c>
      <c r="H12" s="2">
        <f t="shared" si="1"/>
        <v>0</v>
      </c>
      <c r="I12" s="109"/>
      <c r="J12" s="3">
        <f t="shared" si="2"/>
        <v>0</v>
      </c>
      <c r="K12" s="25">
        <f t="shared" si="3"/>
        <v>0</v>
      </c>
      <c r="L12" s="113"/>
      <c r="M12" s="39"/>
      <c r="N12" s="121" t="str">
        <f t="shared" si="4"/>
        <v/>
      </c>
      <c r="O12" s="127" t="str">
        <f t="shared" si="5"/>
        <v/>
      </c>
      <c r="P12" s="121" t="str">
        <f t="shared" si="6"/>
        <v/>
      </c>
      <c r="Q12" s="119" t="str">
        <f t="shared" si="7"/>
        <v/>
      </c>
      <c r="R12" s="119" t="str">
        <f t="shared" si="8"/>
        <v/>
      </c>
      <c r="S12" s="122" t="str">
        <f t="shared" si="9"/>
        <v/>
      </c>
    </row>
    <row r="13" spans="1:19" x14ac:dyDescent="0.25">
      <c r="A13" s="101"/>
      <c r="B13" s="99"/>
      <c r="C13" s="102"/>
      <c r="D13" s="102"/>
      <c r="E13" s="2">
        <f t="shared" si="0"/>
        <v>0</v>
      </c>
      <c r="F13" s="109"/>
      <c r="G13" s="2">
        <f t="shared" si="10"/>
        <v>0</v>
      </c>
      <c r="H13" s="2">
        <f t="shared" si="1"/>
        <v>0</v>
      </c>
      <c r="I13" s="109"/>
      <c r="J13" s="3">
        <f t="shared" si="2"/>
        <v>0</v>
      </c>
      <c r="K13" s="25">
        <f t="shared" si="3"/>
        <v>0</v>
      </c>
      <c r="L13" s="113"/>
      <c r="M13" s="39"/>
      <c r="N13" s="121" t="str">
        <f t="shared" si="4"/>
        <v/>
      </c>
      <c r="O13" s="127" t="str">
        <f t="shared" si="5"/>
        <v/>
      </c>
      <c r="P13" s="121" t="str">
        <f t="shared" si="6"/>
        <v/>
      </c>
      <c r="Q13" s="119" t="str">
        <f t="shared" si="7"/>
        <v/>
      </c>
      <c r="R13" s="119" t="str">
        <f t="shared" si="8"/>
        <v/>
      </c>
      <c r="S13" s="122" t="str">
        <f t="shared" si="9"/>
        <v/>
      </c>
    </row>
    <row r="14" spans="1:19" x14ac:dyDescent="0.25">
      <c r="A14" s="101"/>
      <c r="B14" s="99"/>
      <c r="C14" s="102"/>
      <c r="D14" s="102"/>
      <c r="E14" s="2">
        <f t="shared" si="0"/>
        <v>0</v>
      </c>
      <c r="F14" s="109"/>
      <c r="G14" s="2">
        <f t="shared" si="10"/>
        <v>0</v>
      </c>
      <c r="H14" s="2">
        <f t="shared" si="1"/>
        <v>0</v>
      </c>
      <c r="I14" s="109"/>
      <c r="J14" s="3">
        <f t="shared" si="2"/>
        <v>0</v>
      </c>
      <c r="K14" s="25">
        <f t="shared" si="3"/>
        <v>0</v>
      </c>
      <c r="L14" s="113"/>
      <c r="M14" s="39"/>
      <c r="N14" s="121" t="str">
        <f t="shared" si="4"/>
        <v/>
      </c>
      <c r="O14" s="127" t="str">
        <f t="shared" si="5"/>
        <v/>
      </c>
      <c r="P14" s="121" t="str">
        <f t="shared" si="6"/>
        <v/>
      </c>
      <c r="Q14" s="119" t="str">
        <f t="shared" si="7"/>
        <v/>
      </c>
      <c r="R14" s="119" t="str">
        <f t="shared" si="8"/>
        <v/>
      </c>
      <c r="S14" s="122" t="str">
        <f t="shared" si="9"/>
        <v/>
      </c>
    </row>
    <row r="15" spans="1:19" x14ac:dyDescent="0.25">
      <c r="A15" s="101"/>
      <c r="B15" s="99"/>
      <c r="C15" s="102"/>
      <c r="D15" s="102"/>
      <c r="E15" s="3">
        <f>C15*D15</f>
        <v>0</v>
      </c>
      <c r="F15" s="109"/>
      <c r="G15" s="3">
        <f>F15*D15</f>
        <v>0</v>
      </c>
      <c r="H15" s="2">
        <f t="shared" si="1"/>
        <v>0</v>
      </c>
      <c r="I15" s="109"/>
      <c r="J15" s="3">
        <f t="shared" si="2"/>
        <v>0</v>
      </c>
      <c r="K15" s="25">
        <f t="shared" si="3"/>
        <v>0</v>
      </c>
      <c r="L15" s="113"/>
      <c r="M15" s="39"/>
      <c r="N15" s="121" t="str">
        <f t="shared" si="4"/>
        <v/>
      </c>
      <c r="O15" s="127" t="str">
        <f t="shared" si="5"/>
        <v/>
      </c>
      <c r="P15" s="121" t="str">
        <f t="shared" si="6"/>
        <v/>
      </c>
      <c r="Q15" s="119" t="str">
        <f t="shared" si="7"/>
        <v/>
      </c>
      <c r="R15" s="119" t="str">
        <f t="shared" si="8"/>
        <v/>
      </c>
      <c r="S15" s="122" t="str">
        <f t="shared" si="9"/>
        <v/>
      </c>
    </row>
    <row r="16" spans="1:19" x14ac:dyDescent="0.25">
      <c r="A16" s="101"/>
      <c r="B16" s="99"/>
      <c r="C16" s="102"/>
      <c r="D16" s="102"/>
      <c r="E16" s="3">
        <f t="shared" ref="E16:E20" si="11">C16*D16</f>
        <v>0</v>
      </c>
      <c r="F16" s="109"/>
      <c r="G16" s="3">
        <f>F16*D16</f>
        <v>0</v>
      </c>
      <c r="H16" s="2">
        <f t="shared" si="1"/>
        <v>0</v>
      </c>
      <c r="I16" s="109"/>
      <c r="J16" s="3">
        <f>I16*C16</f>
        <v>0</v>
      </c>
      <c r="K16" s="25">
        <f t="shared" si="3"/>
        <v>0</v>
      </c>
      <c r="L16" s="113"/>
      <c r="M16" s="39"/>
      <c r="N16" s="121" t="str">
        <f t="shared" si="4"/>
        <v/>
      </c>
      <c r="O16" s="127" t="str">
        <f t="shared" si="5"/>
        <v/>
      </c>
      <c r="P16" s="121" t="str">
        <f t="shared" si="6"/>
        <v/>
      </c>
      <c r="Q16" s="119" t="str">
        <f t="shared" si="7"/>
        <v/>
      </c>
      <c r="R16" s="119" t="str">
        <f t="shared" si="8"/>
        <v/>
      </c>
      <c r="S16" s="122" t="str">
        <f t="shared" si="9"/>
        <v/>
      </c>
    </row>
    <row r="17" spans="1:19" x14ac:dyDescent="0.25">
      <c r="A17" s="101"/>
      <c r="B17" s="99"/>
      <c r="C17" s="102"/>
      <c r="D17" s="102"/>
      <c r="E17" s="3">
        <f t="shared" si="11"/>
        <v>0</v>
      </c>
      <c r="F17" s="109"/>
      <c r="G17" s="3">
        <f t="shared" ref="G17" si="12">F17*D17</f>
        <v>0</v>
      </c>
      <c r="H17" s="2">
        <f t="shared" si="1"/>
        <v>0</v>
      </c>
      <c r="I17" s="109"/>
      <c r="J17" s="3">
        <f t="shared" ref="J17:J20" si="13">I17*C17</f>
        <v>0</v>
      </c>
      <c r="K17" s="25">
        <f>I17*E17</f>
        <v>0</v>
      </c>
      <c r="L17" s="113"/>
      <c r="M17" s="39"/>
      <c r="N17" s="121" t="str">
        <f t="shared" si="4"/>
        <v/>
      </c>
      <c r="O17" s="127" t="str">
        <f t="shared" si="5"/>
        <v/>
      </c>
      <c r="P17" s="121" t="str">
        <f t="shared" si="6"/>
        <v/>
      </c>
      <c r="Q17" s="119" t="str">
        <f t="shared" si="7"/>
        <v/>
      </c>
      <c r="R17" s="119" t="str">
        <f t="shared" si="8"/>
        <v/>
      </c>
      <c r="S17" s="122" t="str">
        <f t="shared" si="9"/>
        <v/>
      </c>
    </row>
    <row r="18" spans="1:19" x14ac:dyDescent="0.25">
      <c r="A18" s="101"/>
      <c r="B18" s="99"/>
      <c r="C18" s="102"/>
      <c r="D18" s="102"/>
      <c r="E18" s="3">
        <f t="shared" si="11"/>
        <v>0</v>
      </c>
      <c r="F18" s="109"/>
      <c r="G18" s="3">
        <f>F18*D18</f>
        <v>0</v>
      </c>
      <c r="H18" s="2">
        <f t="shared" si="1"/>
        <v>0</v>
      </c>
      <c r="I18" s="109"/>
      <c r="J18" s="3">
        <f t="shared" si="13"/>
        <v>0</v>
      </c>
      <c r="K18" s="25">
        <f t="shared" si="3"/>
        <v>0</v>
      </c>
      <c r="L18" s="113"/>
      <c r="M18" s="39"/>
      <c r="N18" s="121" t="str">
        <f t="shared" si="4"/>
        <v/>
      </c>
      <c r="O18" s="127" t="str">
        <f t="shared" si="5"/>
        <v/>
      </c>
      <c r="P18" s="121" t="str">
        <f t="shared" si="6"/>
        <v/>
      </c>
      <c r="Q18" s="119" t="str">
        <f t="shared" si="7"/>
        <v/>
      </c>
      <c r="R18" s="119" t="str">
        <f t="shared" si="8"/>
        <v/>
      </c>
      <c r="S18" s="122" t="str">
        <f t="shared" si="9"/>
        <v/>
      </c>
    </row>
    <row r="19" spans="1:19" x14ac:dyDescent="0.25">
      <c r="A19" s="103"/>
      <c r="B19" s="99"/>
      <c r="C19" s="104"/>
      <c r="D19" s="104"/>
      <c r="E19" s="5">
        <f t="shared" si="11"/>
        <v>0</v>
      </c>
      <c r="F19" s="110"/>
      <c r="G19" s="5">
        <f>F19*D19</f>
        <v>0</v>
      </c>
      <c r="H19" s="2">
        <f t="shared" si="1"/>
        <v>0</v>
      </c>
      <c r="I19" s="110"/>
      <c r="J19" s="5">
        <f t="shared" si="13"/>
        <v>0</v>
      </c>
      <c r="K19" s="25">
        <f t="shared" si="3"/>
        <v>0</v>
      </c>
      <c r="L19" s="114"/>
      <c r="M19" s="39"/>
      <c r="N19" s="121" t="str">
        <f t="shared" si="4"/>
        <v/>
      </c>
      <c r="O19" s="127" t="str">
        <f t="shared" si="5"/>
        <v/>
      </c>
      <c r="P19" s="121" t="str">
        <f t="shared" si="6"/>
        <v/>
      </c>
      <c r="Q19" s="119" t="str">
        <f t="shared" si="7"/>
        <v/>
      </c>
      <c r="R19" s="119" t="str">
        <f t="shared" si="8"/>
        <v/>
      </c>
      <c r="S19" s="122" t="str">
        <f t="shared" si="9"/>
        <v/>
      </c>
    </row>
    <row r="20" spans="1:19" ht="15.75" thickBot="1" x14ac:dyDescent="0.3">
      <c r="A20" s="105"/>
      <c r="B20" s="106"/>
      <c r="C20" s="107"/>
      <c r="D20" s="107"/>
      <c r="E20" s="4">
        <f t="shared" si="11"/>
        <v>0</v>
      </c>
      <c r="F20" s="111"/>
      <c r="G20" s="4">
        <f>F20*D20</f>
        <v>0</v>
      </c>
      <c r="H20" s="19">
        <f>F20*D20*C20</f>
        <v>0</v>
      </c>
      <c r="I20" s="111"/>
      <c r="J20" s="4">
        <f t="shared" si="13"/>
        <v>0</v>
      </c>
      <c r="K20" s="28">
        <f t="shared" si="3"/>
        <v>0</v>
      </c>
      <c r="L20" s="115"/>
      <c r="M20" s="39"/>
      <c r="N20" s="123" t="str">
        <f t="shared" si="4"/>
        <v/>
      </c>
      <c r="O20" s="128" t="str">
        <f t="shared" si="5"/>
        <v/>
      </c>
      <c r="P20" s="123" t="str">
        <f t="shared" si="6"/>
        <v/>
      </c>
      <c r="Q20" s="133" t="str">
        <f t="shared" si="7"/>
        <v/>
      </c>
      <c r="R20" s="133" t="str">
        <f t="shared" si="8"/>
        <v/>
      </c>
      <c r="S20" s="124" t="str">
        <f t="shared" si="9"/>
        <v/>
      </c>
    </row>
    <row r="21" spans="1:19" s="41" customFormat="1" x14ac:dyDescent="0.25">
      <c r="A21" s="36"/>
      <c r="B21" s="36"/>
      <c r="C21" s="37"/>
      <c r="D21" s="37"/>
      <c r="E21" s="38"/>
      <c r="F21" s="38"/>
      <c r="G21" s="38"/>
      <c r="H21" s="38"/>
      <c r="I21" s="38"/>
      <c r="J21" s="38"/>
      <c r="K21" s="38"/>
      <c r="L21" s="39"/>
      <c r="M21" s="39"/>
      <c r="N21" s="39"/>
      <c r="O21" s="40"/>
    </row>
    <row r="22" spans="1:19" s="12" customFormat="1" x14ac:dyDescent="0.25">
      <c r="A22" s="11" t="s">
        <v>113</v>
      </c>
      <c r="B22" s="29"/>
      <c r="C22" s="96">
        <f>SUM(C6:C20)</f>
        <v>0</v>
      </c>
      <c r="D22" s="30"/>
      <c r="E22" s="31">
        <f>SUM(E6:E20)</f>
        <v>0</v>
      </c>
      <c r="F22" s="20"/>
      <c r="G22" s="20"/>
      <c r="H22" s="20">
        <f>SUM(H6:H20)</f>
        <v>0</v>
      </c>
      <c r="I22" s="20"/>
      <c r="J22" s="20">
        <f>SUM(J6:J20)</f>
        <v>0</v>
      </c>
      <c r="K22" s="20">
        <f>SUM(K6:K20)</f>
        <v>0</v>
      </c>
      <c r="L22" s="118">
        <f>SUM(L6:L20)</f>
        <v>0</v>
      </c>
      <c r="M22" s="88"/>
    </row>
    <row r="23" spans="1:19" s="12" customFormat="1" x14ac:dyDescent="0.25">
      <c r="A23" s="11" t="s">
        <v>114</v>
      </c>
      <c r="B23" s="32"/>
      <c r="C23" s="20"/>
      <c r="D23" s="23"/>
      <c r="E23" s="20" t="s">
        <v>24</v>
      </c>
      <c r="F23" s="20"/>
      <c r="G23" s="20"/>
      <c r="H23" s="33">
        <f>IFERROR(H22/E22,0)</f>
        <v>0</v>
      </c>
      <c r="I23" s="20"/>
      <c r="J23" s="22" t="s">
        <v>24</v>
      </c>
      <c r="K23" s="34">
        <f>IFERROR(K22/E22,0)</f>
        <v>0</v>
      </c>
      <c r="L23" s="35" t="s">
        <v>24</v>
      </c>
      <c r="M23" s="89"/>
    </row>
    <row r="24" spans="1:19" s="12" customFormat="1" x14ac:dyDescent="0.25">
      <c r="A24" s="11"/>
      <c r="B24" s="14"/>
      <c r="C24" s="21"/>
      <c r="D24" s="27"/>
      <c r="E24" s="13"/>
      <c r="F24" s="13"/>
      <c r="G24" s="13"/>
      <c r="H24" s="15"/>
      <c r="I24" s="13"/>
      <c r="J24" s="16"/>
      <c r="K24" s="16"/>
      <c r="L24" s="17"/>
      <c r="M24" s="89"/>
    </row>
    <row r="25" spans="1:19" s="1" customFormat="1" ht="18" customHeight="1" x14ac:dyDescent="0.25">
      <c r="A25" s="44" t="s">
        <v>22</v>
      </c>
      <c r="D25" s="10"/>
      <c r="F25" s="10"/>
      <c r="G25" s="10"/>
      <c r="H25" s="26"/>
      <c r="I25" s="10"/>
      <c r="J25" s="10"/>
      <c r="K25" s="10"/>
      <c r="L25" s="10"/>
      <c r="M25" s="90"/>
    </row>
    <row r="26" spans="1:19" s="1" customFormat="1" ht="18" customHeight="1" x14ac:dyDescent="0.25">
      <c r="A26" s="18" t="s">
        <v>25</v>
      </c>
      <c r="B26" s="1" t="s">
        <v>116</v>
      </c>
      <c r="D26" s="10"/>
      <c r="F26" s="10"/>
      <c r="G26" s="10"/>
      <c r="H26" s="26"/>
      <c r="I26" s="10"/>
      <c r="J26" s="10"/>
      <c r="K26" s="10"/>
      <c r="L26" s="10"/>
      <c r="M26" s="90"/>
    </row>
    <row r="27" spans="1:19" x14ac:dyDescent="0.25">
      <c r="A27" s="50" t="s">
        <v>26</v>
      </c>
      <c r="B27" s="81">
        <f>C22</f>
        <v>0</v>
      </c>
      <c r="C27" s="55" t="s">
        <v>138</v>
      </c>
      <c r="D27" s="95"/>
      <c r="E27" s="95"/>
      <c r="F27" s="95"/>
      <c r="G27" s="95"/>
      <c r="H27" s="95"/>
      <c r="I27" s="95"/>
      <c r="J27" s="95"/>
      <c r="K27" s="95"/>
      <c r="L27" s="95"/>
      <c r="M27" s="91"/>
    </row>
    <row r="28" spans="1:19" x14ac:dyDescent="0.25">
      <c r="A28" s="50" t="s">
        <v>27</v>
      </c>
      <c r="B28" s="83" t="str">
        <f>IFERROR(AVERAGE(D6:D20),"0")</f>
        <v>0</v>
      </c>
      <c r="C28" s="55" t="s">
        <v>137</v>
      </c>
      <c r="H28" s="24"/>
      <c r="I28" s="24"/>
      <c r="J28" s="24"/>
      <c r="K28" s="24"/>
    </row>
    <row r="29" spans="1:19" x14ac:dyDescent="0.25">
      <c r="A29" s="51" t="s">
        <v>21</v>
      </c>
      <c r="B29" s="84">
        <f>ROUND(B27*B28,0)</f>
        <v>0</v>
      </c>
      <c r="C29" s="45" t="s">
        <v>133</v>
      </c>
    </row>
    <row r="30" spans="1:19" x14ac:dyDescent="0.25">
      <c r="A30" s="52" t="s">
        <v>28</v>
      </c>
      <c r="B30" s="82">
        <f>H23</f>
        <v>0</v>
      </c>
      <c r="C30" s="56" t="s">
        <v>139</v>
      </c>
    </row>
    <row r="31" spans="1:19" x14ac:dyDescent="0.25">
      <c r="A31" s="52" t="s">
        <v>29</v>
      </c>
      <c r="B31" s="83">
        <f>K23</f>
        <v>0</v>
      </c>
      <c r="C31" s="56" t="s">
        <v>140</v>
      </c>
    </row>
    <row r="32" spans="1:19" x14ac:dyDescent="0.25">
      <c r="A32" s="52" t="s">
        <v>30</v>
      </c>
      <c r="B32" s="43" t="s">
        <v>141</v>
      </c>
      <c r="C32" s="43"/>
      <c r="D32" s="43"/>
      <c r="E32" s="43"/>
      <c r="F32" s="43"/>
    </row>
    <row r="33" spans="1:6" x14ac:dyDescent="0.25">
      <c r="A33" s="52" t="s">
        <v>31</v>
      </c>
      <c r="B33" s="45" t="s">
        <v>142</v>
      </c>
      <c r="C33" s="45"/>
      <c r="D33" s="45"/>
      <c r="E33" s="45"/>
      <c r="F33" s="45"/>
    </row>
    <row r="34" spans="1:6" x14ac:dyDescent="0.25">
      <c r="A34" s="52" t="s">
        <v>32</v>
      </c>
      <c r="B34" t="s">
        <v>143</v>
      </c>
    </row>
    <row r="35" spans="1:6" x14ac:dyDescent="0.25">
      <c r="A35" s="52" t="s">
        <v>33</v>
      </c>
      <c r="B35" t="s">
        <v>134</v>
      </c>
    </row>
    <row r="36" spans="1:6" x14ac:dyDescent="0.25">
      <c r="A36" s="52" t="s">
        <v>35</v>
      </c>
      <c r="B36" t="s">
        <v>145</v>
      </c>
    </row>
    <row r="37" spans="1:6" x14ac:dyDescent="0.25">
      <c r="A37" s="52" t="s">
        <v>36</v>
      </c>
      <c r="B37" t="s">
        <v>135</v>
      </c>
    </row>
    <row r="38" spans="1:6" x14ac:dyDescent="0.25">
      <c r="A38" s="52" t="s">
        <v>37</v>
      </c>
      <c r="B38" t="s">
        <v>144</v>
      </c>
    </row>
    <row r="39" spans="1:6" x14ac:dyDescent="0.25">
      <c r="A39" s="52" t="s">
        <v>34</v>
      </c>
      <c r="B39" t="s">
        <v>136</v>
      </c>
    </row>
    <row r="40" spans="1:6" x14ac:dyDescent="0.25">
      <c r="A40" s="52" t="s">
        <v>48</v>
      </c>
      <c r="B40" t="s">
        <v>38</v>
      </c>
    </row>
    <row r="41" spans="1:6" x14ac:dyDescent="0.25">
      <c r="A41" s="52" t="s">
        <v>39</v>
      </c>
      <c r="B41" t="s">
        <v>40</v>
      </c>
    </row>
    <row r="42" spans="1:6" x14ac:dyDescent="0.25">
      <c r="A42" s="42"/>
      <c r="B42" t="s">
        <v>44</v>
      </c>
    </row>
    <row r="43" spans="1:6" x14ac:dyDescent="0.25">
      <c r="A43" s="42"/>
      <c r="B43" t="s">
        <v>45</v>
      </c>
    </row>
    <row r="45" spans="1:6" x14ac:dyDescent="0.25">
      <c r="B45" s="46" t="s">
        <v>41</v>
      </c>
      <c r="C45" s="47" t="s">
        <v>42</v>
      </c>
      <c r="D45" s="48" t="s">
        <v>43</v>
      </c>
    </row>
    <row r="46" spans="1:6" x14ac:dyDescent="0.25">
      <c r="B46" s="85">
        <f>SUM(Q6:Q20)</f>
        <v>0</v>
      </c>
      <c r="C46" s="117">
        <f>SUM(S6:S20)</f>
        <v>0</v>
      </c>
      <c r="D46" s="49"/>
    </row>
    <row r="48" spans="1:6" x14ac:dyDescent="0.25">
      <c r="B48" t="s">
        <v>112</v>
      </c>
    </row>
    <row r="50" spans="2:2" x14ac:dyDescent="0.25">
      <c r="B50" s="80" t="s">
        <v>46</v>
      </c>
    </row>
  </sheetData>
  <mergeCells count="2">
    <mergeCell ref="N5:O5"/>
    <mergeCell ref="N4:S4"/>
  </mergeCells>
  <dataValidations count="1">
    <dataValidation type="list" allowBlank="1" showInputMessage="1" showErrorMessage="1" sqref="B6:B21" xr:uid="{104A99FF-7EB5-46C8-AD44-EDFADD0DFF67}">
      <formula1>"Curso, Palestra, Treinamento Vivencial"</formula1>
    </dataValidation>
  </dataValidation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7B59880DC7EF443ACFAB063FAEF5E63" ma:contentTypeVersion="13" ma:contentTypeDescription="Crie um novo documento." ma:contentTypeScope="" ma:versionID="143bae47048cb84b741ec3e0794c3e29">
  <xsd:schema xmlns:xsd="http://www.w3.org/2001/XMLSchema" xmlns:xs="http://www.w3.org/2001/XMLSchema" xmlns:p="http://schemas.microsoft.com/office/2006/metadata/properties" xmlns:ns2="835c6f43-0d77-4cf1-a890-90e59bb1cad9" xmlns:ns3="d39f719f-f96d-4afc-9bca-d797d4cc7ceb" targetNamespace="http://schemas.microsoft.com/office/2006/metadata/properties" ma:root="true" ma:fieldsID="a410f62682b52d7eb24abab2cd734267" ns2:_="" ns3:_="">
    <xsd:import namespace="835c6f43-0d77-4cf1-a890-90e59bb1cad9"/>
    <xsd:import namespace="d39f719f-f96d-4afc-9bca-d797d4cc7c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c6f43-0d77-4cf1-a890-90e59bb1ca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9f719f-f96d-4afc-9bca-d797d4cc7ceb"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82B923-C1F0-4646-87DC-F9F128D8A258}"/>
</file>

<file path=customXml/itemProps2.xml><?xml version="1.0" encoding="utf-8"?>
<ds:datastoreItem xmlns:ds="http://schemas.openxmlformats.org/officeDocument/2006/customXml" ds:itemID="{843461DD-4685-4EE8-B8AF-30A7D23E1327}"/>
</file>

<file path=customXml/itemProps3.xml><?xml version="1.0" encoding="utf-8"?>
<ds:datastoreItem xmlns:ds="http://schemas.openxmlformats.org/officeDocument/2006/customXml" ds:itemID="{F67451BA-931E-426C-BC2C-B03519E22A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6</vt:i4>
      </vt:variant>
    </vt:vector>
  </HeadingPairs>
  <TitlesOfParts>
    <vt:vector size="15" baseType="lpstr">
      <vt:lpstr>OBJ EST</vt:lpstr>
      <vt:lpstr>Apoio Cálculo</vt:lpstr>
      <vt:lpstr>Exemplo</vt:lpstr>
      <vt:lpstr>Criar Título1</vt:lpstr>
      <vt:lpstr>Criar Título2</vt:lpstr>
      <vt:lpstr>Criar Título3</vt:lpstr>
      <vt:lpstr>Criar Título4</vt:lpstr>
      <vt:lpstr>Criar Título5</vt:lpstr>
      <vt:lpstr>Criar Título6 (desprotegida)</vt:lpstr>
      <vt:lpstr>apoio_sescoop_curso</vt:lpstr>
      <vt:lpstr>apoio_sescoop_palestra</vt:lpstr>
      <vt:lpstr>indice_adicional</vt:lpstr>
      <vt:lpstr>vlr_curso</vt:lpstr>
      <vt:lpstr>vlr_manual</vt:lpstr>
      <vt:lpstr>vlr_palestra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 Fonseca Salerno</dc:creator>
  <cp:lastModifiedBy>Rafaela Simoni Comerlato- UE/RS</cp:lastModifiedBy>
  <cp:lastPrinted>2019-09-26T12:32:28Z</cp:lastPrinted>
  <dcterms:created xsi:type="dcterms:W3CDTF">2019-09-25T18:12:39Z</dcterms:created>
  <dcterms:modified xsi:type="dcterms:W3CDTF">2021-09-10T12:41:28Z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0x010100B7B59880DC7EF443ACFAB063FAEF5E63</vt:lpwstr>
  </property>
</Properties>
</file>